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qna ¦ Marcel Komar\Dropbox\_(0)_qna\0_Kunden\01_KBOB\01_Gesamtpaket\_Cockpit_KBOB\299_Grobbeurteilung\"/>
    </mc:Choice>
  </mc:AlternateContent>
  <xr:revisionPtr revIDLastSave="0" documentId="8_{8370B59A-E463-4654-9C02-4577B322C131}" xr6:coauthVersionLast="47" xr6:coauthVersionMax="47" xr10:uidLastSave="{00000000-0000-0000-0000-000000000000}"/>
  <workbookProtection workbookAlgorithmName="SHA-512" workbookHashValue="Hp4g3uXeNehef43cCybdx5Grfp8p1/BaQmkYmTaw3amTs4OhPOTSw746uzkoOM3xCigYgwp4AdV5/PArf1o7Xg==" workbookSaltValue="7FiupPDY9OSQLFdKjPmZWA==" workbookSpinCount="100000" lockStructure="1"/>
  <bookViews>
    <workbookView xWindow="-120" yWindow="-120" windowWidth="29040" windowHeight="17640" tabRatio="738" xr2:uid="{9E48C0E6-54A2-4B16-BA07-763693BD2925}"/>
  </bookViews>
  <sheets>
    <sheet name="00 ¦ Übersicht - Aperçu" sheetId="6" r:id="rId1"/>
    <sheet name="01 ¦  Daten - Données" sheetId="1" r:id="rId2"/>
    <sheet name="02 ¦ Grafiken - Graphiques (1)" sheetId="8" r:id="rId3"/>
    <sheet name="02  ¦ Grafiken - Graphiques (2)" sheetId="9" r:id="rId4"/>
    <sheet name="03 ¦ Umrechnung - Calcul" sheetId="4" r:id="rId5"/>
    <sheet name="04 ¦ Grundlagen - Bases" sheetId="10" r:id="rId6"/>
    <sheet name="data" sheetId="3" state="hidden" r:id="rId7"/>
    <sheet name="Sprachwahl" sheetId="11" state="hidden" r:id="rId8"/>
  </sheets>
  <externalReferences>
    <externalReference r:id="rId9"/>
  </externalReferences>
  <definedNames>
    <definedName name="Ausschluss">Sprachwahl!$B$3:$B$4</definedName>
    <definedName name="Berechnungsart">Sprachwahl!$A$350:$A$351</definedName>
    <definedName name="_xlnm.Print_Area" localSheetId="0">'00 ¦ Übersicht - Aperçu'!$A$1:$A$24</definedName>
    <definedName name="_xlnm.Print_Area" localSheetId="1">'01 ¦  Daten - Données'!$A$1:$AE$25</definedName>
    <definedName name="_xlnm.Print_Area" localSheetId="3">'02  ¦ Grafiken - Graphiques (2)'!$A$1:$J$130</definedName>
    <definedName name="_xlnm.Print_Area" localSheetId="2">'02 ¦ Grafiken - Graphiques (1)'!$A$1:$U$55</definedName>
    <definedName name="_xlnm.Print_Area" localSheetId="4">'03 ¦ Umrechnung - Calcul'!$A$1:$AK$26</definedName>
    <definedName name="_xlnm.Print_Area" localSheetId="5">'04 ¦ Grundlagen - Bases'!$A$1:$AI$282</definedName>
    <definedName name="janein" localSheetId="7">Sprachwahl!#REF!</definedName>
    <definedName name="janein">data!$I$3:$I$4</definedName>
    <definedName name="kennzeichnen">Sprachwahl!#REF!</definedName>
    <definedName name="Objekttyp">data!$A$3:$A$15</definedName>
    <definedName name="Sprachwahl">Sprachwahl!$A$4:$A$5</definedName>
    <definedName name="Status">[1]Info!$U$8</definedName>
    <definedName name="Zellmarkierung">[1]Info!$P$8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D24" i="1" l="1"/>
  <c r="S24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A1" i="11"/>
  <c r="A250" i="11" s="1"/>
  <c r="A256" i="11" l="1"/>
  <c r="A240" i="11"/>
  <c r="A239" i="11"/>
  <c r="A248" i="11"/>
  <c r="A255" i="11"/>
  <c r="A247" i="11"/>
  <c r="I23" i="10" s="1"/>
  <c r="A254" i="11"/>
  <c r="B97" i="10" s="1"/>
  <c r="A246" i="11"/>
  <c r="A22" i="10" s="1"/>
  <c r="A238" i="11"/>
  <c r="A253" i="11"/>
  <c r="A237" i="11"/>
  <c r="A244" i="11"/>
  <c r="A245" i="11"/>
  <c r="A252" i="11"/>
  <c r="K96" i="10" s="1"/>
  <c r="A251" i="11"/>
  <c r="J96" i="10" s="1"/>
  <c r="A188" i="11"/>
  <c r="A2" i="4" s="1"/>
  <c r="A234" i="11"/>
  <c r="A235" i="11"/>
  <c r="A59" i="11"/>
  <c r="A236" i="11"/>
  <c r="A58" i="11"/>
  <c r="A57" i="11"/>
  <c r="AD6" i="1" s="1"/>
  <c r="A243" i="11"/>
  <c r="K5" i="10" s="1"/>
  <c r="A258" i="11"/>
  <c r="L97" i="10" s="1"/>
  <c r="A242" i="11"/>
  <c r="A257" i="11"/>
  <c r="J97" i="10" s="1"/>
  <c r="A249" i="11"/>
  <c r="A241" i="11"/>
  <c r="A330" i="11"/>
  <c r="A189" i="10" s="1"/>
  <c r="A329" i="11"/>
  <c r="A188" i="10" s="1"/>
  <c r="A322" i="11"/>
  <c r="H172" i="10" s="1"/>
  <c r="A315" i="11"/>
  <c r="F150" i="10" s="1"/>
  <c r="A307" i="11"/>
  <c r="A140" i="10" s="1"/>
  <c r="A275" i="11"/>
  <c r="B132" i="10" s="1"/>
  <c r="A267" i="11"/>
  <c r="A125" i="10" s="1"/>
  <c r="A314" i="11"/>
  <c r="D150" i="10" s="1"/>
  <c r="A306" i="11"/>
  <c r="A138" i="10" s="1"/>
  <c r="A333" i="11"/>
  <c r="I194" i="10" s="1"/>
  <c r="A299" i="11"/>
  <c r="F127" i="10" s="1"/>
  <c r="A332" i="11"/>
  <c r="A193" i="10" s="1"/>
  <c r="A291" i="11"/>
  <c r="E126" i="10" s="1"/>
  <c r="A323" i="11"/>
  <c r="J172" i="10" s="1"/>
  <c r="A283" i="11"/>
  <c r="D129" i="10" s="1"/>
  <c r="A321" i="11"/>
  <c r="F172" i="10" s="1"/>
  <c r="A305" i="11"/>
  <c r="I126" i="10" s="1"/>
  <c r="A297" i="11"/>
  <c r="E132" i="10" s="1"/>
  <c r="A273" i="11"/>
  <c r="B130" i="10" s="1"/>
  <c r="A265" i="11"/>
  <c r="A119" i="10" s="1"/>
  <c r="A328" i="11"/>
  <c r="L173" i="10" s="1"/>
  <c r="A320" i="11"/>
  <c r="D172" i="10" s="1"/>
  <c r="A312" i="11"/>
  <c r="D149" i="10" s="1"/>
  <c r="A304" i="11"/>
  <c r="F132" i="10" s="1"/>
  <c r="A296" i="11"/>
  <c r="E131" i="10" s="1"/>
  <c r="A288" i="11"/>
  <c r="D134" i="10" s="1"/>
  <c r="A280" i="11"/>
  <c r="D126" i="10" s="1"/>
  <c r="A272" i="11"/>
  <c r="B129" i="10" s="1"/>
  <c r="A264" i="11"/>
  <c r="L118" i="10" s="1"/>
  <c r="A337" i="11"/>
  <c r="B266" i="10" s="1"/>
  <c r="A327" i="11"/>
  <c r="J173" i="10" s="1"/>
  <c r="A319" i="11"/>
  <c r="H171" i="10" s="1"/>
  <c r="A311" i="11"/>
  <c r="AC143" i="10" s="1"/>
  <c r="A303" i="11"/>
  <c r="F131" i="10" s="1"/>
  <c r="A295" i="11"/>
  <c r="E130" i="10" s="1"/>
  <c r="A287" i="11"/>
  <c r="D133" i="10" s="1"/>
  <c r="A279" i="11"/>
  <c r="B136" i="10" s="1"/>
  <c r="A271" i="11"/>
  <c r="B128" i="10" s="1"/>
  <c r="A263" i="11"/>
  <c r="J118" i="10" s="1"/>
  <c r="A290" i="11"/>
  <c r="D136" i="10" s="1"/>
  <c r="A282" i="11"/>
  <c r="D128" i="10" s="1"/>
  <c r="A266" i="11"/>
  <c r="C119" i="10" s="1"/>
  <c r="A331" i="11"/>
  <c r="A191" i="10" s="1"/>
  <c r="A313" i="11"/>
  <c r="A150" i="10" s="1"/>
  <c r="A281" i="11"/>
  <c r="D127" i="10" s="1"/>
  <c r="A338" i="11"/>
  <c r="D266" i="10" s="1"/>
  <c r="A336" i="11"/>
  <c r="A266" i="10" s="1"/>
  <c r="A326" i="11"/>
  <c r="H173" i="10" s="1"/>
  <c r="A318" i="11"/>
  <c r="D171" i="10" s="1"/>
  <c r="A310" i="11"/>
  <c r="S143" i="10" s="1"/>
  <c r="A294" i="11"/>
  <c r="E129" i="10" s="1"/>
  <c r="A278" i="11"/>
  <c r="B135" i="10" s="1"/>
  <c r="A262" i="11"/>
  <c r="H118" i="10" s="1"/>
  <c r="A335" i="11"/>
  <c r="AC194" i="10" s="1"/>
  <c r="A325" i="11"/>
  <c r="A173" i="10" s="1"/>
  <c r="A317" i="11"/>
  <c r="A169" i="10" s="1"/>
  <c r="A309" i="11"/>
  <c r="I143" i="10" s="1"/>
  <c r="A301" i="11"/>
  <c r="F129" i="10" s="1"/>
  <c r="A293" i="11"/>
  <c r="E128" i="10" s="1"/>
  <c r="A285" i="11"/>
  <c r="D131" i="10" s="1"/>
  <c r="A277" i="11"/>
  <c r="B134" i="10" s="1"/>
  <c r="A269" i="11"/>
  <c r="B126" i="10" s="1"/>
  <c r="A261" i="11"/>
  <c r="A118" i="10" s="1"/>
  <c r="A298" i="11"/>
  <c r="F126" i="10" s="1"/>
  <c r="A274" i="11"/>
  <c r="B131" i="10" s="1"/>
  <c r="A339" i="11"/>
  <c r="F266" i="10" s="1"/>
  <c r="A289" i="11"/>
  <c r="D135" i="10" s="1"/>
  <c r="A302" i="11"/>
  <c r="F130" i="10" s="1"/>
  <c r="A286" i="11"/>
  <c r="D132" i="10" s="1"/>
  <c r="A270" i="11"/>
  <c r="B127" i="10" s="1"/>
  <c r="A334" i="11"/>
  <c r="S194" i="10" s="1"/>
  <c r="A324" i="11"/>
  <c r="L172" i="10" s="1"/>
  <c r="A308" i="11"/>
  <c r="A142" i="10" s="1"/>
  <c r="A300" i="11"/>
  <c r="F128" i="10" s="1"/>
  <c r="A292" i="11"/>
  <c r="E127" i="10" s="1"/>
  <c r="A284" i="11"/>
  <c r="D130" i="10" s="1"/>
  <c r="A276" i="11"/>
  <c r="B133" i="10" s="1"/>
  <c r="A268" i="11"/>
  <c r="D125" i="10" s="1"/>
  <c r="A260" i="11"/>
  <c r="A116" i="10" s="1"/>
  <c r="A219" i="11"/>
  <c r="AE3" i="4" s="1"/>
  <c r="A211" i="11"/>
  <c r="W3" i="4" s="1"/>
  <c r="A203" i="11"/>
  <c r="O3" i="4" s="1"/>
  <c r="A195" i="11"/>
  <c r="G3" i="4" s="1"/>
  <c r="A226" i="11"/>
  <c r="C21" i="4" s="1"/>
  <c r="A218" i="11"/>
  <c r="AD3" i="4" s="1"/>
  <c r="A210" i="11"/>
  <c r="V3" i="4" s="1"/>
  <c r="A202" i="11"/>
  <c r="N3" i="4" s="1"/>
  <c r="A194" i="11"/>
  <c r="F3" i="4" s="1"/>
  <c r="A225" i="11"/>
  <c r="AK3" i="4" s="1"/>
  <c r="A217" i="11"/>
  <c r="AC3" i="4" s="1"/>
  <c r="A209" i="11"/>
  <c r="U3" i="4" s="1"/>
  <c r="A201" i="11"/>
  <c r="M3" i="4" s="1"/>
  <c r="A193" i="11"/>
  <c r="E3" i="4" s="1"/>
  <c r="A231" i="11"/>
  <c r="AK22" i="4" s="1"/>
  <c r="A224" i="11"/>
  <c r="AJ3" i="4" s="1"/>
  <c r="A216" i="11"/>
  <c r="AB3" i="4" s="1"/>
  <c r="A208" i="11"/>
  <c r="T3" i="4" s="1"/>
  <c r="A200" i="11"/>
  <c r="L3" i="4" s="1"/>
  <c r="A192" i="11"/>
  <c r="D3" i="4" s="1"/>
  <c r="A230" i="11"/>
  <c r="AJ22" i="4" s="1"/>
  <c r="A223" i="11"/>
  <c r="AI3" i="4" s="1"/>
  <c r="A215" i="11"/>
  <c r="AA3" i="4" s="1"/>
  <c r="A207" i="11"/>
  <c r="S3" i="4" s="1"/>
  <c r="A199" i="11"/>
  <c r="K3" i="4" s="1"/>
  <c r="A191" i="11"/>
  <c r="C3" i="4" s="1"/>
  <c r="A229" i="11"/>
  <c r="AJ21" i="4" s="1"/>
  <c r="A214" i="11"/>
  <c r="Z3" i="4" s="1"/>
  <c r="A190" i="11"/>
  <c r="B3" i="4" s="1"/>
  <c r="A228" i="11"/>
  <c r="D22" i="4" s="1"/>
  <c r="A221" i="11"/>
  <c r="AG3" i="4" s="1"/>
  <c r="A213" i="11"/>
  <c r="Y3" i="4" s="1"/>
  <c r="A205" i="11"/>
  <c r="Q3" i="4" s="1"/>
  <c r="A197" i="11"/>
  <c r="I3" i="4" s="1"/>
  <c r="A189" i="11"/>
  <c r="A3" i="4" s="1"/>
  <c r="A222" i="11"/>
  <c r="A4" i="4" s="1"/>
  <c r="A206" i="11"/>
  <c r="R3" i="4" s="1"/>
  <c r="A198" i="11"/>
  <c r="J3" i="4" s="1"/>
  <c r="A227" i="11"/>
  <c r="C22" i="4" s="1"/>
  <c r="A220" i="11"/>
  <c r="AF3" i="4" s="1"/>
  <c r="A212" i="11"/>
  <c r="X3" i="4" s="1"/>
  <c r="A204" i="11"/>
  <c r="P3" i="4" s="1"/>
  <c r="A196" i="11"/>
  <c r="H3" i="4" s="1"/>
  <c r="A179" i="11"/>
  <c r="G1" i="4" s="1"/>
  <c r="A181" i="11"/>
  <c r="M1" i="4" s="1"/>
  <c r="A182" i="11"/>
  <c r="P1" i="4" s="1"/>
  <c r="A184" i="11"/>
  <c r="V1" i="4" s="1"/>
  <c r="A183" i="11"/>
  <c r="S1" i="4" s="1"/>
  <c r="A180" i="11"/>
  <c r="J1" i="4" s="1"/>
  <c r="A185" i="11"/>
  <c r="Y1" i="4" s="1"/>
  <c r="A85" i="11"/>
  <c r="V8" i="1" s="1"/>
  <c r="A32" i="11"/>
  <c r="AD5" i="1" s="1"/>
  <c r="A30" i="11"/>
  <c r="S5" i="1" s="1"/>
  <c r="A31" i="11"/>
  <c r="Y5" i="1" s="1"/>
  <c r="A29" i="11"/>
  <c r="R5" i="1" s="1"/>
  <c r="A28" i="11"/>
  <c r="Q5" i="1" s="1"/>
  <c r="A27" i="11"/>
  <c r="P5" i="1" s="1"/>
  <c r="A26" i="11"/>
  <c r="O5" i="1" s="1"/>
  <c r="A10" i="11"/>
  <c r="I3" i="3" s="1"/>
  <c r="A11" i="11"/>
  <c r="I4" i="3" s="1"/>
  <c r="A141" i="11"/>
  <c r="A38" i="8" s="1"/>
  <c r="A109" i="11"/>
  <c r="A163" i="11"/>
  <c r="Q38" i="8" s="1"/>
  <c r="A155" i="11"/>
  <c r="L38" i="8" s="1"/>
  <c r="A147" i="11"/>
  <c r="D39" i="8" s="1"/>
  <c r="A139" i="11"/>
  <c r="A131" i="11"/>
  <c r="A123" i="11"/>
  <c r="A115" i="11"/>
  <c r="A107" i="11"/>
  <c r="A171" i="11"/>
  <c r="A165" i="11"/>
  <c r="S38" i="8" s="1"/>
  <c r="A117" i="11"/>
  <c r="A162" i="11"/>
  <c r="P38" i="8" s="1"/>
  <c r="A154" i="11"/>
  <c r="K38" i="8" s="1"/>
  <c r="A146" i="11"/>
  <c r="F38" i="8" s="1"/>
  <c r="A138" i="11"/>
  <c r="A130" i="11"/>
  <c r="A122" i="11"/>
  <c r="A114" i="11"/>
  <c r="A106" i="11"/>
  <c r="A172" i="11"/>
  <c r="A116" i="11"/>
  <c r="A108" i="11"/>
  <c r="A169" i="11"/>
  <c r="T39" i="8" s="1"/>
  <c r="A161" i="11"/>
  <c r="O38" i="8" s="1"/>
  <c r="A153" i="11"/>
  <c r="J38" i="8" s="1"/>
  <c r="A145" i="11"/>
  <c r="E38" i="8" s="1"/>
  <c r="A137" i="11"/>
  <c r="A129" i="11"/>
  <c r="A121" i="11"/>
  <c r="A113" i="11"/>
  <c r="A105" i="11"/>
  <c r="A173" i="11"/>
  <c r="A168" i="11"/>
  <c r="S39" i="8" s="1"/>
  <c r="A152" i="11"/>
  <c r="I38" i="8" s="1"/>
  <c r="A144" i="11"/>
  <c r="D38" i="8" s="1"/>
  <c r="A136" i="11"/>
  <c r="A128" i="11"/>
  <c r="A120" i="11"/>
  <c r="A104" i="11"/>
  <c r="A174" i="11"/>
  <c r="A149" i="11"/>
  <c r="F39" i="8" s="1"/>
  <c r="A125" i="11"/>
  <c r="A164" i="11"/>
  <c r="R38" i="8" s="1"/>
  <c r="A148" i="11"/>
  <c r="E39" i="8" s="1"/>
  <c r="A124" i="11"/>
  <c r="A100" i="11"/>
  <c r="A167" i="11"/>
  <c r="R39" i="8" s="1"/>
  <c r="A159" i="11"/>
  <c r="M39" i="8" s="1"/>
  <c r="A151" i="11"/>
  <c r="H38" i="8" s="1"/>
  <c r="A143" i="11"/>
  <c r="C38" i="8" s="1"/>
  <c r="A135" i="11"/>
  <c r="A127" i="11"/>
  <c r="A119" i="11"/>
  <c r="A111" i="11"/>
  <c r="A103" i="11"/>
  <c r="A175" i="11"/>
  <c r="A157" i="11"/>
  <c r="K39" i="8" s="1"/>
  <c r="A133" i="11"/>
  <c r="A101" i="11"/>
  <c r="A156" i="11"/>
  <c r="M38" i="8" s="1"/>
  <c r="A132" i="11"/>
  <c r="A166" i="11"/>
  <c r="T38" i="8" s="1"/>
  <c r="A158" i="11"/>
  <c r="L39" i="8" s="1"/>
  <c r="A142" i="11"/>
  <c r="B38" i="8" s="1"/>
  <c r="A134" i="11"/>
  <c r="A118" i="11"/>
  <c r="A110" i="11"/>
  <c r="A102" i="11"/>
  <c r="A176" i="11"/>
  <c r="A23" i="11"/>
  <c r="A20" i="6" s="1"/>
  <c r="A90" i="11"/>
  <c r="AA8" i="1" s="1"/>
  <c r="A45" i="11"/>
  <c r="Q6" i="1" s="1"/>
  <c r="A353" i="11"/>
  <c r="A14" i="3" s="1"/>
  <c r="A22" i="11"/>
  <c r="A18" i="6" s="1"/>
  <c r="A84" i="11"/>
  <c r="U8" i="1" s="1"/>
  <c r="A66" i="11"/>
  <c r="U7" i="1" s="1"/>
  <c r="A44" i="11"/>
  <c r="P6" i="1" s="1"/>
  <c r="A352" i="11"/>
  <c r="A13" i="3" s="1"/>
  <c r="A67" i="11"/>
  <c r="V7" i="1" s="1"/>
  <c r="A21" i="11"/>
  <c r="A83" i="11"/>
  <c r="T8" i="1" s="1"/>
  <c r="A60" i="11"/>
  <c r="J7" i="1" s="1"/>
  <c r="A43" i="11"/>
  <c r="O6" i="1" s="1"/>
  <c r="A346" i="11"/>
  <c r="A7" i="3" s="1"/>
  <c r="A15" i="11"/>
  <c r="A5" i="6" s="1"/>
  <c r="A82" i="11"/>
  <c r="S8" i="1" s="1"/>
  <c r="I7" i="1"/>
  <c r="A37" i="11"/>
  <c r="D6" i="1" s="1"/>
  <c r="A345" i="11"/>
  <c r="A6" i="3" s="1"/>
  <c r="F4" i="10"/>
  <c r="A14" i="11"/>
  <c r="A3" i="6" s="1"/>
  <c r="A76" i="11"/>
  <c r="M8" i="1" s="1"/>
  <c r="AE6" i="1"/>
  <c r="A36" i="11"/>
  <c r="C6" i="1" s="1"/>
  <c r="A33" i="11"/>
  <c r="A1" i="1" s="1"/>
  <c r="A75" i="11"/>
  <c r="L8" i="1" s="1"/>
  <c r="A53" i="11"/>
  <c r="Y6" i="1" s="1"/>
  <c r="A35" i="11"/>
  <c r="B6" i="1" s="1"/>
  <c r="F97" i="10"/>
  <c r="A92" i="11"/>
  <c r="AD8" i="1" s="1"/>
  <c r="A74" i="11"/>
  <c r="K8" i="1" s="1"/>
  <c r="A52" i="11"/>
  <c r="X6" i="1" s="1"/>
  <c r="A358" i="11"/>
  <c r="F3" i="3" s="1"/>
  <c r="A186" i="11"/>
  <c r="AB1" i="4" s="1"/>
  <c r="A91" i="11"/>
  <c r="AB8" i="1" s="1"/>
  <c r="A68" i="11"/>
  <c r="W7" i="1" s="1"/>
  <c r="A51" i="11"/>
  <c r="W6" i="1" s="1"/>
  <c r="A357" i="11"/>
  <c r="E3" i="3" s="1"/>
  <c r="J95" i="10"/>
  <c r="A89" i="11"/>
  <c r="Z8" i="1" s="1"/>
  <c r="A81" i="11"/>
  <c r="R8" i="1" s="1"/>
  <c r="A65" i="11"/>
  <c r="T7" i="1" s="1"/>
  <c r="A50" i="11"/>
  <c r="V6" i="1" s="1"/>
  <c r="A356" i="11"/>
  <c r="E1" i="3" s="1"/>
  <c r="A350" i="11"/>
  <c r="A11" i="3" s="1"/>
  <c r="D97" i="10"/>
  <c r="AC23" i="10"/>
  <c r="F5" i="10"/>
  <c r="D4" i="10"/>
  <c r="A19" i="11"/>
  <c r="A12" i="6" s="1"/>
  <c r="A96" i="11"/>
  <c r="AH10" i="1" s="1"/>
  <c r="A88" i="11"/>
  <c r="Y8" i="1" s="1"/>
  <c r="A80" i="11"/>
  <c r="Q8" i="1" s="1"/>
  <c r="A72" i="11"/>
  <c r="I8" i="1" s="1"/>
  <c r="A64" i="11"/>
  <c r="N7" i="1" s="1"/>
  <c r="A49" i="11"/>
  <c r="U6" i="1" s="1"/>
  <c r="A41" i="11"/>
  <c r="I6" i="1" s="1"/>
  <c r="A349" i="11"/>
  <c r="A10" i="3" s="1"/>
  <c r="A342" i="11"/>
  <c r="A3" i="3" s="1"/>
  <c r="S23" i="10"/>
  <c r="D5" i="10"/>
  <c r="D3" i="10"/>
  <c r="A178" i="11"/>
  <c r="D1" i="4" s="1"/>
  <c r="A344" i="11"/>
  <c r="A5" i="3" s="1"/>
  <c r="A20" i="11"/>
  <c r="A14" i="6" s="1"/>
  <c r="A73" i="11"/>
  <c r="J8" i="1" s="1"/>
  <c r="A34" i="11"/>
  <c r="A6" i="1" s="1"/>
  <c r="A343" i="11"/>
  <c r="A4" i="3" s="1"/>
  <c r="A18" i="11"/>
  <c r="A87" i="11"/>
  <c r="X8" i="1" s="1"/>
  <c r="A71" i="11"/>
  <c r="H8" i="1" s="1"/>
  <c r="A48" i="11"/>
  <c r="T6" i="1" s="1"/>
  <c r="A348" i="11"/>
  <c r="A9" i="3" s="1"/>
  <c r="A341" i="11"/>
  <c r="A1" i="3" s="1"/>
  <c r="C4" i="10"/>
  <c r="A13" i="11"/>
  <c r="A1" i="6" s="1"/>
  <c r="A17" i="11"/>
  <c r="A9" i="6" s="1"/>
  <c r="A94" i="11"/>
  <c r="AH8" i="1" s="1"/>
  <c r="A86" i="11"/>
  <c r="W8" i="1" s="1"/>
  <c r="A78" i="11"/>
  <c r="O8" i="1" s="1"/>
  <c r="A70" i="11"/>
  <c r="G8" i="1" s="1"/>
  <c r="A62" i="11"/>
  <c r="L7" i="1" s="1"/>
  <c r="A55" i="11"/>
  <c r="AA6" i="1" s="1"/>
  <c r="A47" i="11"/>
  <c r="S6" i="1" s="1"/>
  <c r="A39" i="11"/>
  <c r="G6" i="1" s="1"/>
  <c r="A359" i="11"/>
  <c r="G3" i="3" s="1"/>
  <c r="A354" i="11"/>
  <c r="A15" i="3" s="1"/>
  <c r="A97" i="10"/>
  <c r="H4" i="10"/>
  <c r="A233" i="11"/>
  <c r="A1" i="10" s="1"/>
  <c r="A351" i="11"/>
  <c r="A12" i="3" s="1"/>
  <c r="H5" i="10"/>
  <c r="A99" i="11"/>
  <c r="A97" i="11"/>
  <c r="AI10" i="1" s="1"/>
  <c r="A42" i="11"/>
  <c r="L6" i="1" s="1"/>
  <c r="A95" i="11"/>
  <c r="AH9" i="1" s="1"/>
  <c r="A79" i="11"/>
  <c r="P8" i="1" s="1"/>
  <c r="A63" i="11"/>
  <c r="M7" i="1" s="1"/>
  <c r="A56" i="11"/>
  <c r="AB6" i="1" s="1"/>
  <c r="A40" i="11"/>
  <c r="H6" i="1" s="1"/>
  <c r="A355" i="11"/>
  <c r="A5" i="10"/>
  <c r="A187" i="11"/>
  <c r="AE1" i="4" s="1"/>
  <c r="A24" i="11"/>
  <c r="A16" i="11"/>
  <c r="A7" i="6" s="1"/>
  <c r="A93" i="11"/>
  <c r="A77" i="11"/>
  <c r="N8" i="1" s="1"/>
  <c r="A69" i="11"/>
  <c r="X7" i="1" s="1"/>
  <c r="A61" i="11"/>
  <c r="K7" i="1" s="1"/>
  <c r="A54" i="11"/>
  <c r="Z6" i="1" s="1"/>
  <c r="A46" i="11"/>
  <c r="R6" i="1" s="1"/>
  <c r="A38" i="11"/>
  <c r="F6" i="1" s="1"/>
  <c r="A347" i="11"/>
  <c r="A8" i="3" s="1"/>
  <c r="A20" i="10"/>
  <c r="Z5" i="4"/>
  <c r="H5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K17" i="10" l="1"/>
  <c r="K13" i="10"/>
  <c r="K18" i="10"/>
  <c r="O118" i="10"/>
  <c r="O173" i="10"/>
  <c r="A10" i="6"/>
  <c r="A16" i="6"/>
  <c r="E16" i="1"/>
  <c r="E17" i="1"/>
  <c r="E18" i="1"/>
  <c r="E19" i="1"/>
  <c r="E20" i="1"/>
  <c r="E21" i="1"/>
  <c r="E22" i="1"/>
  <c r="E23" i="1"/>
  <c r="J7" i="10"/>
  <c r="B4" i="3" s="1"/>
  <c r="C4" i="3" s="1"/>
  <c r="J8" i="10"/>
  <c r="B5" i="3" s="1"/>
  <c r="C5" i="3" s="1"/>
  <c r="J9" i="10"/>
  <c r="B6" i="3" s="1"/>
  <c r="C6" i="3" s="1"/>
  <c r="J10" i="10"/>
  <c r="B7" i="3" s="1"/>
  <c r="J11" i="10"/>
  <c r="B8" i="3" s="1"/>
  <c r="C8" i="3" s="1"/>
  <c r="J12" i="10"/>
  <c r="B9" i="3" s="1"/>
  <c r="C9" i="3" s="1"/>
  <c r="J13" i="10"/>
  <c r="B10" i="3" s="1"/>
  <c r="C10" i="3" s="1"/>
  <c r="J14" i="10"/>
  <c r="B11" i="3" s="1"/>
  <c r="C11" i="3" s="1"/>
  <c r="J15" i="10"/>
  <c r="B12" i="3" s="1"/>
  <c r="C12" i="3" s="1"/>
  <c r="J16" i="10"/>
  <c r="B13" i="3" s="1"/>
  <c r="C13" i="3" s="1"/>
  <c r="J17" i="10"/>
  <c r="B14" i="3" s="1"/>
  <c r="C14" i="3" s="1"/>
  <c r="J18" i="10"/>
  <c r="B15" i="3" s="1"/>
  <c r="C15" i="3" s="1"/>
  <c r="J6" i="10"/>
  <c r="B3" i="3" s="1"/>
  <c r="C3" i="3" s="1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74" i="10"/>
  <c r="E11" i="1" l="1"/>
  <c r="C7" i="3"/>
  <c r="A22" i="6"/>
  <c r="E15" i="1"/>
  <c r="E10" i="1"/>
  <c r="E12" i="1"/>
  <c r="E9" i="1"/>
  <c r="E14" i="1"/>
  <c r="E13" i="1"/>
  <c r="A175" i="10"/>
  <c r="F235" i="10" s="1"/>
  <c r="A176" i="10"/>
  <c r="A201" i="10" s="1"/>
  <c r="A177" i="10"/>
  <c r="A204" i="10" s="1"/>
  <c r="A178" i="10"/>
  <c r="I235" i="10" s="1"/>
  <c r="A179" i="10"/>
  <c r="J235" i="10" s="1"/>
  <c r="A180" i="10"/>
  <c r="A213" i="10" s="1"/>
  <c r="A181" i="10"/>
  <c r="L235" i="10" s="1"/>
  <c r="A182" i="10"/>
  <c r="M235" i="10" s="1"/>
  <c r="A183" i="10"/>
  <c r="N235" i="10" s="1"/>
  <c r="A184" i="10"/>
  <c r="A225" i="10" s="1"/>
  <c r="A185" i="10"/>
  <c r="A228" i="10" s="1"/>
  <c r="A186" i="10"/>
  <c r="Q235" i="10" s="1"/>
  <c r="A174" i="10"/>
  <c r="A195" i="10" s="1"/>
  <c r="A7" i="10"/>
  <c r="A27" i="10" s="1"/>
  <c r="A8" i="10"/>
  <c r="A30" i="10" s="1"/>
  <c r="A9" i="10"/>
  <c r="H64" i="10" s="1"/>
  <c r="A10" i="10"/>
  <c r="I64" i="10" s="1"/>
  <c r="A11" i="10"/>
  <c r="A39" i="10" s="1"/>
  <c r="A12" i="10"/>
  <c r="A42" i="10" s="1"/>
  <c r="A13" i="10"/>
  <c r="L64" i="10" s="1"/>
  <c r="A14" i="10"/>
  <c r="M64" i="10" s="1"/>
  <c r="A15" i="10"/>
  <c r="A51" i="10" s="1"/>
  <c r="A16" i="10"/>
  <c r="O64" i="10" s="1"/>
  <c r="A17" i="10"/>
  <c r="A57" i="10" s="1"/>
  <c r="A18" i="10"/>
  <c r="Q64" i="10" s="1"/>
  <c r="A6" i="10"/>
  <c r="E64" i="10" s="1"/>
  <c r="AH228" i="10"/>
  <c r="AH225" i="10"/>
  <c r="AH222" i="10"/>
  <c r="AH213" i="10"/>
  <c r="AH210" i="10"/>
  <c r="AH207" i="10"/>
  <c r="AH204" i="10"/>
  <c r="AH201" i="10"/>
  <c r="AH198" i="10"/>
  <c r="AH195" i="10"/>
  <c r="S228" i="10"/>
  <c r="S225" i="10"/>
  <c r="S222" i="10"/>
  <c r="S213" i="10"/>
  <c r="S210" i="10"/>
  <c r="S207" i="10"/>
  <c r="S204" i="10"/>
  <c r="S201" i="10"/>
  <c r="S198" i="10"/>
  <c r="S195" i="10"/>
  <c r="D228" i="10"/>
  <c r="D225" i="10"/>
  <c r="D222" i="10"/>
  <c r="D213" i="10"/>
  <c r="D210" i="10"/>
  <c r="D207" i="10"/>
  <c r="D204" i="10"/>
  <c r="D201" i="10"/>
  <c r="D198" i="10"/>
  <c r="D195" i="10"/>
  <c r="AH144" i="10"/>
  <c r="S144" i="10"/>
  <c r="D144" i="10"/>
  <c r="AH60" i="10"/>
  <c r="AH57" i="10"/>
  <c r="AH54" i="10"/>
  <c r="AH51" i="10"/>
  <c r="AH48" i="10"/>
  <c r="AH45" i="10"/>
  <c r="AH42" i="10"/>
  <c r="S60" i="10"/>
  <c r="S57" i="10"/>
  <c r="S54" i="10"/>
  <c r="S51" i="10"/>
  <c r="S48" i="10"/>
  <c r="S45" i="10"/>
  <c r="S42" i="10"/>
  <c r="D60" i="10"/>
  <c r="D57" i="10"/>
  <c r="D54" i="10"/>
  <c r="D51" i="10"/>
  <c r="D48" i="10"/>
  <c r="D45" i="10"/>
  <c r="D42" i="10"/>
  <c r="D39" i="10"/>
  <c r="AH39" i="10"/>
  <c r="S39" i="10"/>
  <c r="AH36" i="10"/>
  <c r="S36" i="10"/>
  <c r="D36" i="10"/>
  <c r="AH33" i="10"/>
  <c r="S33" i="10"/>
  <c r="D33" i="10"/>
  <c r="AH30" i="10"/>
  <c r="S30" i="10"/>
  <c r="D30" i="10"/>
  <c r="AH27" i="10"/>
  <c r="S27" i="10"/>
  <c r="D27" i="10"/>
  <c r="S24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98" i="10"/>
  <c r="F237" i="10"/>
  <c r="F239" i="10"/>
  <c r="F241" i="10"/>
  <c r="F243" i="10"/>
  <c r="F245" i="10"/>
  <c r="F247" i="10"/>
  <c r="F249" i="10"/>
  <c r="F251" i="10"/>
  <c r="F253" i="10"/>
  <c r="F255" i="10"/>
  <c r="F257" i="10"/>
  <c r="F259" i="10"/>
  <c r="F261" i="10"/>
  <c r="F263" i="10"/>
  <c r="E237" i="10"/>
  <c r="E239" i="10"/>
  <c r="E241" i="10"/>
  <c r="E243" i="10"/>
  <c r="E245" i="10"/>
  <c r="E247" i="10"/>
  <c r="E249" i="10"/>
  <c r="E251" i="10"/>
  <c r="E253" i="10"/>
  <c r="E255" i="10"/>
  <c r="E257" i="10"/>
  <c r="E259" i="10"/>
  <c r="E261" i="10"/>
  <c r="E263" i="10"/>
  <c r="B93" i="10"/>
  <c r="B112" i="10" s="1"/>
  <c r="B91" i="10"/>
  <c r="B111" i="10" s="1"/>
  <c r="B89" i="10"/>
  <c r="B110" i="10" s="1"/>
  <c r="B87" i="10"/>
  <c r="B109" i="10" s="1"/>
  <c r="B85" i="10"/>
  <c r="B83" i="10"/>
  <c r="B107" i="10" s="1"/>
  <c r="B81" i="10"/>
  <c r="B79" i="10"/>
  <c r="B77" i="10"/>
  <c r="B104" i="10" s="1"/>
  <c r="B75" i="10"/>
  <c r="B103" i="10" s="1"/>
  <c r="B73" i="10"/>
  <c r="B71" i="10"/>
  <c r="B101" i="10" s="1"/>
  <c r="B69" i="10"/>
  <c r="B100" i="10" s="1"/>
  <c r="B67" i="10"/>
  <c r="B99" i="10" s="1"/>
  <c r="B65" i="10"/>
  <c r="AH24" i="10"/>
  <c r="D24" i="10"/>
  <c r="Q263" i="10"/>
  <c r="P263" i="10"/>
  <c r="O263" i="10"/>
  <c r="N263" i="10"/>
  <c r="M263" i="10"/>
  <c r="L263" i="10"/>
  <c r="K263" i="10"/>
  <c r="J263" i="10"/>
  <c r="I263" i="10"/>
  <c r="H263" i="10"/>
  <c r="G263" i="10"/>
  <c r="Q261" i="10"/>
  <c r="P261" i="10"/>
  <c r="O261" i="10"/>
  <c r="N261" i="10"/>
  <c r="M261" i="10"/>
  <c r="L261" i="10"/>
  <c r="K261" i="10"/>
  <c r="J261" i="10"/>
  <c r="I261" i="10"/>
  <c r="H261" i="10"/>
  <c r="G261" i="10"/>
  <c r="Q259" i="10"/>
  <c r="P259" i="10"/>
  <c r="O259" i="10"/>
  <c r="N259" i="10"/>
  <c r="M259" i="10"/>
  <c r="L259" i="10"/>
  <c r="K259" i="10"/>
  <c r="J259" i="10"/>
  <c r="I259" i="10"/>
  <c r="H259" i="10"/>
  <c r="G259" i="10"/>
  <c r="Q257" i="10"/>
  <c r="P257" i="10"/>
  <c r="O257" i="10"/>
  <c r="N257" i="10"/>
  <c r="M257" i="10"/>
  <c r="L257" i="10"/>
  <c r="K257" i="10"/>
  <c r="J257" i="10"/>
  <c r="I257" i="10"/>
  <c r="H257" i="10"/>
  <c r="G257" i="10"/>
  <c r="Q255" i="10"/>
  <c r="P255" i="10"/>
  <c r="O255" i="10"/>
  <c r="N255" i="10"/>
  <c r="M255" i="10"/>
  <c r="L255" i="10"/>
  <c r="K255" i="10"/>
  <c r="J255" i="10"/>
  <c r="I255" i="10"/>
  <c r="H255" i="10"/>
  <c r="G255" i="10"/>
  <c r="Q253" i="10"/>
  <c r="P253" i="10"/>
  <c r="O253" i="10"/>
  <c r="N253" i="10"/>
  <c r="M253" i="10"/>
  <c r="L253" i="10"/>
  <c r="K253" i="10"/>
  <c r="J253" i="10"/>
  <c r="I253" i="10"/>
  <c r="H253" i="10"/>
  <c r="G253" i="10"/>
  <c r="Q251" i="10"/>
  <c r="P251" i="10"/>
  <c r="O251" i="10"/>
  <c r="N251" i="10"/>
  <c r="M251" i="10"/>
  <c r="L251" i="10"/>
  <c r="K251" i="10"/>
  <c r="J251" i="10"/>
  <c r="I251" i="10"/>
  <c r="H251" i="10"/>
  <c r="G251" i="10"/>
  <c r="Q249" i="10"/>
  <c r="P249" i="10"/>
  <c r="O249" i="10"/>
  <c r="N249" i="10"/>
  <c r="M249" i="10"/>
  <c r="L249" i="10"/>
  <c r="K249" i="10"/>
  <c r="J249" i="10"/>
  <c r="I249" i="10"/>
  <c r="H249" i="10"/>
  <c r="G249" i="10"/>
  <c r="Q247" i="10"/>
  <c r="P247" i="10"/>
  <c r="O247" i="10"/>
  <c r="N247" i="10"/>
  <c r="M247" i="10"/>
  <c r="L247" i="10"/>
  <c r="K247" i="10"/>
  <c r="J247" i="10"/>
  <c r="I247" i="10"/>
  <c r="H247" i="10"/>
  <c r="G247" i="10"/>
  <c r="Q245" i="10"/>
  <c r="P245" i="10"/>
  <c r="O245" i="10"/>
  <c r="N245" i="10"/>
  <c r="M245" i="10"/>
  <c r="L245" i="10"/>
  <c r="K245" i="10"/>
  <c r="J245" i="10"/>
  <c r="I245" i="10"/>
  <c r="H245" i="10"/>
  <c r="G245" i="10"/>
  <c r="Q243" i="10"/>
  <c r="P243" i="10"/>
  <c r="O243" i="10"/>
  <c r="N243" i="10"/>
  <c r="M243" i="10"/>
  <c r="L243" i="10"/>
  <c r="K243" i="10"/>
  <c r="J243" i="10"/>
  <c r="I243" i="10"/>
  <c r="H243" i="10"/>
  <c r="G243" i="10"/>
  <c r="Q241" i="10"/>
  <c r="P241" i="10"/>
  <c r="O241" i="10"/>
  <c r="N241" i="10"/>
  <c r="M241" i="10"/>
  <c r="L241" i="10"/>
  <c r="K241" i="10"/>
  <c r="J241" i="10"/>
  <c r="I241" i="10"/>
  <c r="H241" i="10"/>
  <c r="G241" i="10"/>
  <c r="Q239" i="10"/>
  <c r="P239" i="10"/>
  <c r="O239" i="10"/>
  <c r="N239" i="10"/>
  <c r="M239" i="10"/>
  <c r="L239" i="10"/>
  <c r="K239" i="10"/>
  <c r="J239" i="10"/>
  <c r="I239" i="10"/>
  <c r="H239" i="10"/>
  <c r="G239" i="10"/>
  <c r="Q237" i="10"/>
  <c r="P237" i="10"/>
  <c r="O237" i="10"/>
  <c r="N237" i="10"/>
  <c r="M237" i="10"/>
  <c r="L237" i="10"/>
  <c r="K237" i="10"/>
  <c r="J237" i="10"/>
  <c r="I237" i="10"/>
  <c r="H237" i="10"/>
  <c r="G237" i="10"/>
  <c r="E24" i="1" l="1"/>
  <c r="D25" i="1" s="1"/>
  <c r="A207" i="10"/>
  <c r="A231" i="10"/>
  <c r="A24" i="10"/>
  <c r="K64" i="10"/>
  <c r="A198" i="10"/>
  <c r="E210" i="10"/>
  <c r="F210" i="10" s="1"/>
  <c r="G210" i="10" s="1"/>
  <c r="H210" i="10" s="1"/>
  <c r="I210" i="10" s="1"/>
  <c r="J210" i="10" s="1"/>
  <c r="K210" i="10" s="1"/>
  <c r="L210" i="10" s="1"/>
  <c r="M210" i="10" s="1"/>
  <c r="N210" i="10" s="1"/>
  <c r="O210" i="10" s="1"/>
  <c r="P210" i="10" s="1"/>
  <c r="Q210" i="10" s="1"/>
  <c r="R210" i="10" s="1"/>
  <c r="J64" i="10"/>
  <c r="E24" i="10"/>
  <c r="F24" i="10" s="1"/>
  <c r="G24" i="10" s="1"/>
  <c r="H24" i="10" s="1"/>
  <c r="I24" i="10" s="1"/>
  <c r="J24" i="10" s="1"/>
  <c r="K24" i="10" s="1"/>
  <c r="L24" i="10" s="1"/>
  <c r="M24" i="10" s="1"/>
  <c r="N24" i="10" s="1"/>
  <c r="O24" i="10" s="1"/>
  <c r="P24" i="10" s="1"/>
  <c r="Q24" i="10" s="1"/>
  <c r="R24" i="10" s="1"/>
  <c r="E204" i="10"/>
  <c r="F204" i="10" s="1"/>
  <c r="G204" i="10" s="1"/>
  <c r="H204" i="10" s="1"/>
  <c r="I204" i="10" s="1"/>
  <c r="J204" i="10" s="1"/>
  <c r="K204" i="10" s="1"/>
  <c r="L204" i="10" s="1"/>
  <c r="M204" i="10" s="1"/>
  <c r="N204" i="10" s="1"/>
  <c r="O204" i="10" s="1"/>
  <c r="P204" i="10" s="1"/>
  <c r="Q204" i="10" s="1"/>
  <c r="R204" i="10" s="1"/>
  <c r="G64" i="10"/>
  <c r="T36" i="10"/>
  <c r="U36" i="10" s="1"/>
  <c r="V36" i="10" s="1"/>
  <c r="W36" i="10" s="1"/>
  <c r="X36" i="10" s="1"/>
  <c r="Y36" i="10" s="1"/>
  <c r="Z36" i="10" s="1"/>
  <c r="AA36" i="10" s="1"/>
  <c r="AB36" i="10" s="1"/>
  <c r="AC36" i="10" s="1"/>
  <c r="AD36" i="10" s="1"/>
  <c r="AE36" i="10" s="1"/>
  <c r="AF36" i="10" s="1"/>
  <c r="AG36" i="10" s="1"/>
  <c r="T207" i="10"/>
  <c r="U207" i="10" s="1"/>
  <c r="V207" i="10" s="1"/>
  <c r="W207" i="10" s="1"/>
  <c r="X207" i="10" s="1"/>
  <c r="Y207" i="10" s="1"/>
  <c r="Z207" i="10" s="1"/>
  <c r="AA207" i="10" s="1"/>
  <c r="AB207" i="10" s="1"/>
  <c r="AC207" i="10" s="1"/>
  <c r="AD207" i="10" s="1"/>
  <c r="AE207" i="10" s="1"/>
  <c r="AF207" i="10" s="1"/>
  <c r="AG207" i="10" s="1"/>
  <c r="E198" i="10"/>
  <c r="F198" i="10" s="1"/>
  <c r="G198" i="10" s="1"/>
  <c r="H198" i="10" s="1"/>
  <c r="I198" i="10" s="1"/>
  <c r="J198" i="10" s="1"/>
  <c r="K198" i="10" s="1"/>
  <c r="L198" i="10" s="1"/>
  <c r="M198" i="10" s="1"/>
  <c r="N198" i="10" s="1"/>
  <c r="O198" i="10" s="1"/>
  <c r="P198" i="10" s="1"/>
  <c r="Q198" i="10" s="1"/>
  <c r="R198" i="10" s="1"/>
  <c r="E207" i="10"/>
  <c r="F207" i="10" s="1"/>
  <c r="G207" i="10" s="1"/>
  <c r="H207" i="10" s="1"/>
  <c r="I207" i="10" s="1"/>
  <c r="J207" i="10" s="1"/>
  <c r="K207" i="10" s="1"/>
  <c r="L207" i="10" s="1"/>
  <c r="M207" i="10" s="1"/>
  <c r="N207" i="10" s="1"/>
  <c r="O207" i="10" s="1"/>
  <c r="P207" i="10" s="1"/>
  <c r="Q207" i="10" s="1"/>
  <c r="R207" i="10" s="1"/>
  <c r="A210" i="10"/>
  <c r="A222" i="10"/>
  <c r="A45" i="10"/>
  <c r="P64" i="10"/>
  <c r="A54" i="10"/>
  <c r="E235" i="10"/>
  <c r="A60" i="10"/>
  <c r="A216" i="10"/>
  <c r="A33" i="10"/>
  <c r="T204" i="10"/>
  <c r="U204" i="10" s="1"/>
  <c r="V204" i="10" s="1"/>
  <c r="W204" i="10" s="1"/>
  <c r="X204" i="10" s="1"/>
  <c r="Y204" i="10" s="1"/>
  <c r="Z204" i="10" s="1"/>
  <c r="AA204" i="10" s="1"/>
  <c r="AB204" i="10" s="1"/>
  <c r="AC204" i="10" s="1"/>
  <c r="AD204" i="10" s="1"/>
  <c r="AE204" i="10" s="1"/>
  <c r="AF204" i="10" s="1"/>
  <c r="AG204" i="10" s="1"/>
  <c r="A36" i="10"/>
  <c r="T24" i="10"/>
  <c r="U24" i="10" s="1"/>
  <c r="V24" i="10" s="1"/>
  <c r="W24" i="10" s="1"/>
  <c r="X24" i="10" s="1"/>
  <c r="Y24" i="10" s="1"/>
  <c r="Z24" i="10" s="1"/>
  <c r="AA24" i="10" s="1"/>
  <c r="AB24" i="10" s="1"/>
  <c r="AC24" i="10" s="1"/>
  <c r="AD24" i="10" s="1"/>
  <c r="AE24" i="10" s="1"/>
  <c r="AF24" i="10" s="1"/>
  <c r="AG24" i="10" s="1"/>
  <c r="E39" i="10"/>
  <c r="F39" i="10" s="1"/>
  <c r="G39" i="10" s="1"/>
  <c r="H39" i="10" s="1"/>
  <c r="I39" i="10" s="1"/>
  <c r="J39" i="10" s="1"/>
  <c r="K39" i="10" s="1"/>
  <c r="L39" i="10" s="1"/>
  <c r="M39" i="10" s="1"/>
  <c r="N39" i="10" s="1"/>
  <c r="O39" i="10" s="1"/>
  <c r="P39" i="10" s="1"/>
  <c r="Q39" i="10" s="1"/>
  <c r="R39" i="10" s="1"/>
  <c r="E42" i="10"/>
  <c r="F42" i="10" s="1"/>
  <c r="G42" i="10" s="1"/>
  <c r="H42" i="10" s="1"/>
  <c r="I42" i="10" s="1"/>
  <c r="J42" i="10" s="1"/>
  <c r="K42" i="10" s="1"/>
  <c r="L42" i="10" s="1"/>
  <c r="M42" i="10" s="1"/>
  <c r="N42" i="10" s="1"/>
  <c r="O42" i="10" s="1"/>
  <c r="P42" i="10" s="1"/>
  <c r="Q42" i="10" s="1"/>
  <c r="R42" i="10" s="1"/>
  <c r="T45" i="10"/>
  <c r="U45" i="10" s="1"/>
  <c r="V45" i="10" s="1"/>
  <c r="W45" i="10" s="1"/>
  <c r="X45" i="10" s="1"/>
  <c r="Y45" i="10" s="1"/>
  <c r="Z45" i="10" s="1"/>
  <c r="AA45" i="10" s="1"/>
  <c r="AB45" i="10" s="1"/>
  <c r="AC45" i="10" s="1"/>
  <c r="AD45" i="10" s="1"/>
  <c r="AE45" i="10" s="1"/>
  <c r="AF45" i="10" s="1"/>
  <c r="AG45" i="10" s="1"/>
  <c r="T144" i="10"/>
  <c r="U144" i="10" s="1"/>
  <c r="V144" i="10" s="1"/>
  <c r="W144" i="10" s="1"/>
  <c r="X144" i="10" s="1"/>
  <c r="Y144" i="10" s="1"/>
  <c r="Z144" i="10" s="1"/>
  <c r="AA144" i="10" s="1"/>
  <c r="AB144" i="10" s="1"/>
  <c r="AC144" i="10" s="1"/>
  <c r="AD144" i="10" s="1"/>
  <c r="AE144" i="10" s="1"/>
  <c r="AF144" i="10" s="1"/>
  <c r="AG144" i="10" s="1"/>
  <c r="E213" i="10"/>
  <c r="F213" i="10" s="1"/>
  <c r="G213" i="10" s="1"/>
  <c r="H213" i="10" s="1"/>
  <c r="I213" i="10" s="1"/>
  <c r="J213" i="10" s="1"/>
  <c r="K213" i="10" s="1"/>
  <c r="L213" i="10" s="1"/>
  <c r="M213" i="10" s="1"/>
  <c r="N213" i="10" s="1"/>
  <c r="O213" i="10" s="1"/>
  <c r="P213" i="10" s="1"/>
  <c r="Q213" i="10" s="1"/>
  <c r="R213" i="10" s="1"/>
  <c r="A48" i="10"/>
  <c r="T42" i="10"/>
  <c r="U42" i="10" s="1"/>
  <c r="V42" i="10" s="1"/>
  <c r="W42" i="10" s="1"/>
  <c r="X42" i="10" s="1"/>
  <c r="Y42" i="10" s="1"/>
  <c r="Z42" i="10" s="1"/>
  <c r="AA42" i="10" s="1"/>
  <c r="AB42" i="10" s="1"/>
  <c r="AC42" i="10" s="1"/>
  <c r="AD42" i="10" s="1"/>
  <c r="AE42" i="10" s="1"/>
  <c r="AF42" i="10" s="1"/>
  <c r="AG42" i="10" s="1"/>
  <c r="T33" i="10"/>
  <c r="U33" i="10" s="1"/>
  <c r="V33" i="10" s="1"/>
  <c r="W33" i="10" s="1"/>
  <c r="X33" i="10" s="1"/>
  <c r="Y33" i="10" s="1"/>
  <c r="Z33" i="10" s="1"/>
  <c r="AA33" i="10" s="1"/>
  <c r="AB33" i="10" s="1"/>
  <c r="AC33" i="10" s="1"/>
  <c r="AD33" i="10" s="1"/>
  <c r="AE33" i="10" s="1"/>
  <c r="AF33" i="10" s="1"/>
  <c r="AG33" i="10" s="1"/>
  <c r="E195" i="10"/>
  <c r="F195" i="10" s="1"/>
  <c r="G195" i="10" s="1"/>
  <c r="H195" i="10" s="1"/>
  <c r="I195" i="10" s="1"/>
  <c r="J195" i="10" s="1"/>
  <c r="K195" i="10" s="1"/>
  <c r="L195" i="10" s="1"/>
  <c r="M195" i="10" s="1"/>
  <c r="N195" i="10" s="1"/>
  <c r="O195" i="10" s="1"/>
  <c r="P195" i="10" s="1"/>
  <c r="Q195" i="10" s="1"/>
  <c r="R195" i="10" s="1"/>
  <c r="E27" i="10"/>
  <c r="F27" i="10" s="1"/>
  <c r="G27" i="10" s="1"/>
  <c r="H27" i="10" s="1"/>
  <c r="I27" i="10" s="1"/>
  <c r="J27" i="10" s="1"/>
  <c r="K27" i="10" s="1"/>
  <c r="L27" i="10" s="1"/>
  <c r="M27" i="10" s="1"/>
  <c r="N27" i="10" s="1"/>
  <c r="O27" i="10" s="1"/>
  <c r="P27" i="10" s="1"/>
  <c r="Q27" i="10" s="1"/>
  <c r="R27" i="10" s="1"/>
  <c r="E36" i="10"/>
  <c r="F36" i="10" s="1"/>
  <c r="G36" i="10" s="1"/>
  <c r="H36" i="10" s="1"/>
  <c r="I36" i="10" s="1"/>
  <c r="J36" i="10" s="1"/>
  <c r="K36" i="10" s="1"/>
  <c r="L36" i="10" s="1"/>
  <c r="M36" i="10" s="1"/>
  <c r="N36" i="10" s="1"/>
  <c r="O36" i="10" s="1"/>
  <c r="P36" i="10" s="1"/>
  <c r="Q36" i="10" s="1"/>
  <c r="R36" i="10" s="1"/>
  <c r="T201" i="10"/>
  <c r="U201" i="10" s="1"/>
  <c r="V201" i="10" s="1"/>
  <c r="W201" i="10" s="1"/>
  <c r="X201" i="10" s="1"/>
  <c r="Y201" i="10" s="1"/>
  <c r="Z201" i="10" s="1"/>
  <c r="AA201" i="10" s="1"/>
  <c r="AB201" i="10" s="1"/>
  <c r="AC201" i="10" s="1"/>
  <c r="AD201" i="10" s="1"/>
  <c r="AE201" i="10" s="1"/>
  <c r="AF201" i="10" s="1"/>
  <c r="AG201" i="10" s="1"/>
  <c r="A219" i="10"/>
  <c r="T213" i="10"/>
  <c r="U213" i="10" s="1"/>
  <c r="V213" i="10" s="1"/>
  <c r="W213" i="10" s="1"/>
  <c r="X213" i="10" s="1"/>
  <c r="Y213" i="10" s="1"/>
  <c r="Z213" i="10" s="1"/>
  <c r="AA213" i="10" s="1"/>
  <c r="AB213" i="10" s="1"/>
  <c r="AC213" i="10" s="1"/>
  <c r="AD213" i="10" s="1"/>
  <c r="AE213" i="10" s="1"/>
  <c r="AF213" i="10" s="1"/>
  <c r="AG213" i="10" s="1"/>
  <c r="T30" i="10"/>
  <c r="U30" i="10" s="1"/>
  <c r="V30" i="10" s="1"/>
  <c r="W30" i="10" s="1"/>
  <c r="X30" i="10" s="1"/>
  <c r="Y30" i="10" s="1"/>
  <c r="Z30" i="10" s="1"/>
  <c r="AA30" i="10" s="1"/>
  <c r="AB30" i="10" s="1"/>
  <c r="AC30" i="10" s="1"/>
  <c r="AD30" i="10" s="1"/>
  <c r="AE30" i="10" s="1"/>
  <c r="AF30" i="10" s="1"/>
  <c r="AG30" i="10" s="1"/>
  <c r="E144" i="10"/>
  <c r="F144" i="10" s="1"/>
  <c r="G144" i="10" s="1"/>
  <c r="H144" i="10" s="1"/>
  <c r="I144" i="10" s="1"/>
  <c r="J144" i="10" s="1"/>
  <c r="K144" i="10" s="1"/>
  <c r="L144" i="10" s="1"/>
  <c r="M144" i="10" s="1"/>
  <c r="N144" i="10" s="1"/>
  <c r="O144" i="10" s="1"/>
  <c r="P144" i="10" s="1"/>
  <c r="Q144" i="10" s="1"/>
  <c r="R144" i="10" s="1"/>
  <c r="K235" i="10"/>
  <c r="G235" i="10"/>
  <c r="O235" i="10"/>
  <c r="H235" i="10"/>
  <c r="P235" i="10"/>
  <c r="F64" i="10"/>
  <c r="N64" i="10"/>
  <c r="T210" i="10"/>
  <c r="U210" i="10" s="1"/>
  <c r="V210" i="10" s="1"/>
  <c r="W210" i="10" s="1"/>
  <c r="X210" i="10" s="1"/>
  <c r="Y210" i="10" s="1"/>
  <c r="Z210" i="10" s="1"/>
  <c r="AA210" i="10" s="1"/>
  <c r="AB210" i="10" s="1"/>
  <c r="AC210" i="10" s="1"/>
  <c r="AD210" i="10" s="1"/>
  <c r="AE210" i="10" s="1"/>
  <c r="AF210" i="10" s="1"/>
  <c r="AG210" i="10" s="1"/>
  <c r="E201" i="10"/>
  <c r="F201" i="10" s="1"/>
  <c r="G201" i="10" s="1"/>
  <c r="H201" i="10" s="1"/>
  <c r="I201" i="10" s="1"/>
  <c r="J201" i="10" s="1"/>
  <c r="K201" i="10" s="1"/>
  <c r="L201" i="10" s="1"/>
  <c r="M201" i="10" s="1"/>
  <c r="N201" i="10" s="1"/>
  <c r="O201" i="10" s="1"/>
  <c r="P201" i="10" s="1"/>
  <c r="Q201" i="10" s="1"/>
  <c r="R201" i="10" s="1"/>
  <c r="T198" i="10"/>
  <c r="U198" i="10" s="1"/>
  <c r="V198" i="10" s="1"/>
  <c r="W198" i="10" s="1"/>
  <c r="X198" i="10" s="1"/>
  <c r="Y198" i="10" s="1"/>
  <c r="Z198" i="10" s="1"/>
  <c r="AA198" i="10" s="1"/>
  <c r="AB198" i="10" s="1"/>
  <c r="AC198" i="10" s="1"/>
  <c r="AD198" i="10" s="1"/>
  <c r="AE198" i="10" s="1"/>
  <c r="AF198" i="10" s="1"/>
  <c r="AG198" i="10" s="1"/>
  <c r="T195" i="10"/>
  <c r="U195" i="10" s="1"/>
  <c r="V195" i="10" s="1"/>
  <c r="W195" i="10" s="1"/>
  <c r="X195" i="10" s="1"/>
  <c r="Y195" i="10" s="1"/>
  <c r="Z195" i="10" s="1"/>
  <c r="AA195" i="10" s="1"/>
  <c r="AB195" i="10" s="1"/>
  <c r="AC195" i="10" s="1"/>
  <c r="AD195" i="10" s="1"/>
  <c r="AE195" i="10" s="1"/>
  <c r="AF195" i="10" s="1"/>
  <c r="AG195" i="10" s="1"/>
  <c r="E45" i="10"/>
  <c r="F45" i="10" s="1"/>
  <c r="G45" i="10" s="1"/>
  <c r="H45" i="10" s="1"/>
  <c r="I45" i="10" s="1"/>
  <c r="J45" i="10" s="1"/>
  <c r="K45" i="10" s="1"/>
  <c r="L45" i="10" s="1"/>
  <c r="M45" i="10" s="1"/>
  <c r="N45" i="10" s="1"/>
  <c r="O45" i="10" s="1"/>
  <c r="P45" i="10" s="1"/>
  <c r="Q45" i="10" s="1"/>
  <c r="R45" i="10" s="1"/>
  <c r="E33" i="10"/>
  <c r="F33" i="10" s="1"/>
  <c r="G33" i="10" s="1"/>
  <c r="H33" i="10" s="1"/>
  <c r="I33" i="10" s="1"/>
  <c r="J33" i="10" s="1"/>
  <c r="K33" i="10" s="1"/>
  <c r="L33" i="10" s="1"/>
  <c r="M33" i="10" s="1"/>
  <c r="N33" i="10" s="1"/>
  <c r="O33" i="10" s="1"/>
  <c r="P33" i="10" s="1"/>
  <c r="Q33" i="10" s="1"/>
  <c r="R33" i="10" s="1"/>
  <c r="T39" i="10"/>
  <c r="U39" i="10" s="1"/>
  <c r="V39" i="10" s="1"/>
  <c r="W39" i="10" s="1"/>
  <c r="X39" i="10" s="1"/>
  <c r="Y39" i="10" s="1"/>
  <c r="Z39" i="10" s="1"/>
  <c r="AA39" i="10" s="1"/>
  <c r="AB39" i="10" s="1"/>
  <c r="AC39" i="10" s="1"/>
  <c r="AD39" i="10" s="1"/>
  <c r="AE39" i="10" s="1"/>
  <c r="AF39" i="10" s="1"/>
  <c r="AG39" i="10" s="1"/>
  <c r="E30" i="10"/>
  <c r="F30" i="10" s="1"/>
  <c r="G30" i="10" s="1"/>
  <c r="H30" i="10" s="1"/>
  <c r="I30" i="10" s="1"/>
  <c r="J30" i="10" s="1"/>
  <c r="K30" i="10" s="1"/>
  <c r="L30" i="10" s="1"/>
  <c r="M30" i="10" s="1"/>
  <c r="N30" i="10" s="1"/>
  <c r="O30" i="10" s="1"/>
  <c r="P30" i="10" s="1"/>
  <c r="Q30" i="10" s="1"/>
  <c r="R30" i="10" s="1"/>
  <c r="T27" i="10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AF27" i="10" s="1"/>
  <c r="AG27" i="10" s="1"/>
  <c r="B106" i="10"/>
  <c r="B102" i="10"/>
  <c r="B98" i="10"/>
  <c r="B105" i="10"/>
  <c r="B108" i="10"/>
  <c r="E146" i="10" l="1"/>
  <c r="W91" i="10"/>
  <c r="F111" i="10" s="1"/>
  <c r="AA22" i="1" s="1"/>
  <c r="W83" i="10"/>
  <c r="F107" i="10" s="1"/>
  <c r="AA18" i="1" s="1"/>
  <c r="W85" i="10"/>
  <c r="F108" i="10" s="1"/>
  <c r="AA19" i="1" s="1"/>
  <c r="W89" i="10"/>
  <c r="F110" i="10" s="1"/>
  <c r="AA21" i="1" s="1"/>
  <c r="W81" i="10"/>
  <c r="F106" i="10" s="1"/>
  <c r="AA17" i="1" s="1"/>
  <c r="W87" i="10"/>
  <c r="F109" i="10" s="1"/>
  <c r="AA20" i="1" s="1"/>
  <c r="W79" i="10"/>
  <c r="F105" i="10" s="1"/>
  <c r="AA16" i="1" s="1"/>
  <c r="W93" i="10"/>
  <c r="F112" i="10" s="1"/>
  <c r="AA23" i="1" s="1"/>
  <c r="E209" i="10"/>
  <c r="E200" i="10"/>
  <c r="O209" i="10"/>
  <c r="O206" i="10"/>
  <c r="O200" i="10"/>
  <c r="E203" i="10"/>
  <c r="E206" i="10"/>
  <c r="Y215" i="10"/>
  <c r="Y203" i="10"/>
  <c r="Y197" i="10"/>
  <c r="E212" i="10"/>
  <c r="O212" i="10"/>
  <c r="Y200" i="10"/>
  <c r="E215" i="10"/>
  <c r="Y209" i="10"/>
  <c r="O197" i="10"/>
  <c r="O215" i="10"/>
  <c r="O203" i="10"/>
  <c r="Y206" i="10"/>
  <c r="E197" i="10"/>
  <c r="Y212" i="10"/>
  <c r="O38" i="10"/>
  <c r="Y44" i="10"/>
  <c r="E38" i="10"/>
  <c r="Y41" i="10"/>
  <c r="Y29" i="10"/>
  <c r="Y32" i="10"/>
  <c r="O32" i="10"/>
  <c r="Y26" i="10"/>
  <c r="Y47" i="10"/>
  <c r="O44" i="10"/>
  <c r="O29" i="10"/>
  <c r="E41" i="10"/>
  <c r="Y38" i="10"/>
  <c r="E29" i="10"/>
  <c r="E26" i="10"/>
  <c r="Y35" i="10"/>
  <c r="E44" i="10"/>
  <c r="O41" i="10"/>
  <c r="O35" i="10"/>
  <c r="E35" i="10"/>
  <c r="E32" i="10"/>
  <c r="O26" i="10"/>
  <c r="F146" i="10"/>
  <c r="Z209" i="10" l="1"/>
  <c r="P212" i="10"/>
  <c r="Z215" i="10"/>
  <c r="P200" i="10"/>
  <c r="Z206" i="10"/>
  <c r="F215" i="10"/>
  <c r="F212" i="10"/>
  <c r="P206" i="10"/>
  <c r="Z212" i="10"/>
  <c r="P203" i="10"/>
  <c r="P215" i="10"/>
  <c r="Z200" i="10"/>
  <c r="Z197" i="10"/>
  <c r="F206" i="10"/>
  <c r="F200" i="10"/>
  <c r="F197" i="10"/>
  <c r="P197" i="10"/>
  <c r="Z203" i="10"/>
  <c r="F203" i="10"/>
  <c r="P209" i="10"/>
  <c r="F209" i="10"/>
  <c r="P26" i="10"/>
  <c r="F35" i="10"/>
  <c r="F44" i="10"/>
  <c r="F26" i="10"/>
  <c r="Z38" i="10"/>
  <c r="Z26" i="10"/>
  <c r="Z32" i="10"/>
  <c r="F38" i="10"/>
  <c r="Z41" i="10"/>
  <c r="P44" i="10"/>
  <c r="F32" i="10"/>
  <c r="Z35" i="10"/>
  <c r="F41" i="10"/>
  <c r="O47" i="10"/>
  <c r="Z44" i="10"/>
  <c r="P41" i="10"/>
  <c r="P35" i="10"/>
  <c r="F29" i="10"/>
  <c r="P29" i="10"/>
  <c r="Z47" i="10"/>
  <c r="P32" i="10"/>
  <c r="Z29" i="10"/>
  <c r="E47" i="10"/>
  <c r="P38" i="10"/>
  <c r="G146" i="10"/>
  <c r="G203" i="10" l="1"/>
  <c r="G206" i="10"/>
  <c r="Q203" i="10"/>
  <c r="AA206" i="10"/>
  <c r="Q212" i="10"/>
  <c r="AA203" i="10"/>
  <c r="G197" i="10"/>
  <c r="AA197" i="10"/>
  <c r="AA212" i="10"/>
  <c r="G212" i="10"/>
  <c r="AA209" i="10"/>
  <c r="G209" i="10"/>
  <c r="G200" i="10"/>
  <c r="AA200" i="10"/>
  <c r="G215" i="10"/>
  <c r="Q200" i="10"/>
  <c r="Q209" i="10"/>
  <c r="Q197" i="10"/>
  <c r="Q215" i="10"/>
  <c r="Q206" i="10"/>
  <c r="AA215" i="10"/>
  <c r="P47" i="10"/>
  <c r="G35" i="10"/>
  <c r="Q32" i="10"/>
  <c r="AA35" i="10"/>
  <c r="Q44" i="10"/>
  <c r="G38" i="10"/>
  <c r="AA38" i="10"/>
  <c r="Q26" i="10"/>
  <c r="G29" i="10"/>
  <c r="AA47" i="10"/>
  <c r="Q35" i="10"/>
  <c r="AA41" i="10"/>
  <c r="AA32" i="10"/>
  <c r="G26" i="10"/>
  <c r="AA29" i="10"/>
  <c r="Q38" i="10"/>
  <c r="Q41" i="10"/>
  <c r="F47" i="10"/>
  <c r="Q29" i="10"/>
  <c r="AA44" i="10"/>
  <c r="G41" i="10"/>
  <c r="G32" i="10"/>
  <c r="AA26" i="10"/>
  <c r="G44" i="10"/>
  <c r="H146" i="10"/>
  <c r="E228" i="10" l="1"/>
  <c r="E225" i="10"/>
  <c r="E222" i="10"/>
  <c r="E60" i="10"/>
  <c r="E57" i="10"/>
  <c r="E54" i="10"/>
  <c r="E51" i="10"/>
  <c r="E48" i="10"/>
  <c r="R197" i="10"/>
  <c r="H215" i="10"/>
  <c r="H212" i="10"/>
  <c r="AB203" i="10"/>
  <c r="R203" i="10"/>
  <c r="R206" i="10"/>
  <c r="R209" i="10"/>
  <c r="H209" i="10"/>
  <c r="AB212" i="10"/>
  <c r="R212" i="10"/>
  <c r="H206" i="10"/>
  <c r="R215" i="10"/>
  <c r="AB200" i="10"/>
  <c r="AB209" i="10"/>
  <c r="AB197" i="10"/>
  <c r="AB206" i="10"/>
  <c r="AB215" i="10"/>
  <c r="R200" i="10"/>
  <c r="H200" i="10"/>
  <c r="H197" i="10"/>
  <c r="H203" i="10"/>
  <c r="AB26" i="10"/>
  <c r="AB44" i="10"/>
  <c r="AB29" i="10"/>
  <c r="AB41" i="10"/>
  <c r="H38" i="10"/>
  <c r="H35" i="10"/>
  <c r="H29" i="10"/>
  <c r="R44" i="10"/>
  <c r="R41" i="10"/>
  <c r="H32" i="10"/>
  <c r="R29" i="10"/>
  <c r="R38" i="10"/>
  <c r="H26" i="10"/>
  <c r="R35" i="10"/>
  <c r="R26" i="10"/>
  <c r="AB35" i="10"/>
  <c r="R32" i="10"/>
  <c r="H44" i="10"/>
  <c r="H41" i="10"/>
  <c r="G47" i="10"/>
  <c r="AB32" i="10"/>
  <c r="AB47" i="10"/>
  <c r="AB38" i="10"/>
  <c r="Q47" i="10"/>
  <c r="I146" i="10"/>
  <c r="F228" i="10" l="1"/>
  <c r="E230" i="10"/>
  <c r="F225" i="10"/>
  <c r="E227" i="10"/>
  <c r="F222" i="10"/>
  <c r="E224" i="10"/>
  <c r="F60" i="10"/>
  <c r="E62" i="10"/>
  <c r="F57" i="10"/>
  <c r="E59" i="10"/>
  <c r="F54" i="10"/>
  <c r="E56" i="10"/>
  <c r="F51" i="10"/>
  <c r="E53" i="10"/>
  <c r="F48" i="10"/>
  <c r="E50" i="10"/>
  <c r="I197" i="10"/>
  <c r="AC197" i="10"/>
  <c r="S215" i="10"/>
  <c r="AC212" i="10"/>
  <c r="S206" i="10"/>
  <c r="AC215" i="10"/>
  <c r="AC209" i="10"/>
  <c r="I209" i="10"/>
  <c r="S203" i="10"/>
  <c r="I215" i="10"/>
  <c r="I203" i="10"/>
  <c r="I200" i="10"/>
  <c r="AC200" i="10"/>
  <c r="I206" i="10"/>
  <c r="AC203" i="10"/>
  <c r="S197" i="10"/>
  <c r="S200" i="10"/>
  <c r="AC206" i="10"/>
  <c r="S212" i="10"/>
  <c r="S209" i="10"/>
  <c r="I212" i="10"/>
  <c r="I32" i="10"/>
  <c r="T51" i="10" s="1"/>
  <c r="U51" i="10" s="1"/>
  <c r="V51" i="10" s="1"/>
  <c r="W51" i="10" s="1"/>
  <c r="X51" i="10" s="1"/>
  <c r="Y51" i="10" s="1"/>
  <c r="I35" i="10"/>
  <c r="T54" i="10" s="1"/>
  <c r="U54" i="10" s="1"/>
  <c r="V54" i="10" s="1"/>
  <c r="W54" i="10" s="1"/>
  <c r="X54" i="10" s="1"/>
  <c r="Y54" i="10" s="1"/>
  <c r="AC41" i="10"/>
  <c r="AC26" i="10"/>
  <c r="AC38" i="10"/>
  <c r="H47" i="10"/>
  <c r="S32" i="10"/>
  <c r="I26" i="10"/>
  <c r="S44" i="10"/>
  <c r="AC29" i="10"/>
  <c r="S35" i="10"/>
  <c r="R47" i="10"/>
  <c r="I41" i="10"/>
  <c r="T60" i="10" s="1"/>
  <c r="U60" i="10" s="1"/>
  <c r="V60" i="10" s="1"/>
  <c r="W60" i="10" s="1"/>
  <c r="X60" i="10" s="1"/>
  <c r="Y60" i="10" s="1"/>
  <c r="S38" i="10"/>
  <c r="I29" i="10"/>
  <c r="T48" i="10" s="1"/>
  <c r="U48" i="10" s="1"/>
  <c r="V48" i="10" s="1"/>
  <c r="W48" i="10" s="1"/>
  <c r="X48" i="10" s="1"/>
  <c r="Y48" i="10" s="1"/>
  <c r="I38" i="10"/>
  <c r="T57" i="10" s="1"/>
  <c r="U57" i="10" s="1"/>
  <c r="V57" i="10" s="1"/>
  <c r="W57" i="10" s="1"/>
  <c r="X57" i="10" s="1"/>
  <c r="Y57" i="10" s="1"/>
  <c r="AC47" i="10"/>
  <c r="AC35" i="10"/>
  <c r="S41" i="10"/>
  <c r="AC32" i="10"/>
  <c r="I44" i="10"/>
  <c r="S26" i="10"/>
  <c r="S29" i="10"/>
  <c r="AC44" i="10"/>
  <c r="J146" i="10"/>
  <c r="T228" i="10" l="1"/>
  <c r="U228" i="10" s="1"/>
  <c r="V228" i="10" s="1"/>
  <c r="W228" i="10" s="1"/>
  <c r="X228" i="10" s="1"/>
  <c r="Y228" i="10" s="1"/>
  <c r="G228" i="10"/>
  <c r="F230" i="10"/>
  <c r="G225" i="10"/>
  <c r="F227" i="10"/>
  <c r="T225" i="10"/>
  <c r="U225" i="10" s="1"/>
  <c r="V225" i="10" s="1"/>
  <c r="W225" i="10" s="1"/>
  <c r="X225" i="10" s="1"/>
  <c r="Y225" i="10" s="1"/>
  <c r="G222" i="10"/>
  <c r="F224" i="10"/>
  <c r="T222" i="10"/>
  <c r="U222" i="10" s="1"/>
  <c r="V222" i="10" s="1"/>
  <c r="W222" i="10" s="1"/>
  <c r="X222" i="10" s="1"/>
  <c r="Y222" i="10" s="1"/>
  <c r="Z60" i="10"/>
  <c r="Y62" i="10"/>
  <c r="G60" i="10"/>
  <c r="F62" i="10"/>
  <c r="Z57" i="10"/>
  <c r="Y59" i="10"/>
  <c r="G57" i="10"/>
  <c r="F59" i="10"/>
  <c r="Z54" i="10"/>
  <c r="Y56" i="10"/>
  <c r="G54" i="10"/>
  <c r="F56" i="10"/>
  <c r="Z51" i="10"/>
  <c r="Y53" i="10"/>
  <c r="G51" i="10"/>
  <c r="F53" i="10"/>
  <c r="Z48" i="10"/>
  <c r="Y50" i="10"/>
  <c r="G48" i="10"/>
  <c r="F50" i="10"/>
  <c r="T200" i="10"/>
  <c r="T209" i="10"/>
  <c r="J200" i="10"/>
  <c r="J209" i="10"/>
  <c r="T215" i="10"/>
  <c r="T212" i="10"/>
  <c r="J206" i="10"/>
  <c r="J203" i="10"/>
  <c r="AD197" i="10"/>
  <c r="T197" i="10"/>
  <c r="AD200" i="10"/>
  <c r="J215" i="10"/>
  <c r="AD209" i="10"/>
  <c r="T206" i="10"/>
  <c r="J212" i="10"/>
  <c r="AD206" i="10"/>
  <c r="AD203" i="10"/>
  <c r="T203" i="10"/>
  <c r="AD215" i="10"/>
  <c r="AD212" i="10"/>
  <c r="J197" i="10"/>
  <c r="T29" i="10"/>
  <c r="T26" i="10"/>
  <c r="T41" i="10"/>
  <c r="T53" i="10"/>
  <c r="J29" i="10"/>
  <c r="T56" i="10"/>
  <c r="T32" i="10"/>
  <c r="AD41" i="10"/>
  <c r="T44" i="10"/>
  <c r="I47" i="10"/>
  <c r="J35" i="10"/>
  <c r="S47" i="10"/>
  <c r="J44" i="10"/>
  <c r="T35" i="10"/>
  <c r="AD44" i="10"/>
  <c r="AD32" i="10"/>
  <c r="AD47" i="10"/>
  <c r="J38" i="10"/>
  <c r="J41" i="10"/>
  <c r="AD35" i="10"/>
  <c r="T38" i="10"/>
  <c r="AD29" i="10"/>
  <c r="AD38" i="10"/>
  <c r="J32" i="10"/>
  <c r="T59" i="10"/>
  <c r="J26" i="10"/>
  <c r="AD26" i="10"/>
  <c r="K146" i="10"/>
  <c r="T230" i="10" l="1"/>
  <c r="T227" i="10"/>
  <c r="H228" i="10"/>
  <c r="G230" i="10"/>
  <c r="Z228" i="10"/>
  <c r="Y230" i="10"/>
  <c r="Z225" i="10"/>
  <c r="Y227" i="10"/>
  <c r="H225" i="10"/>
  <c r="G227" i="10"/>
  <c r="T224" i="10"/>
  <c r="Z222" i="10"/>
  <c r="Y224" i="10"/>
  <c r="H222" i="10"/>
  <c r="G224" i="10"/>
  <c r="AA60" i="10"/>
  <c r="Z62" i="10"/>
  <c r="H60" i="10"/>
  <c r="G62" i="10"/>
  <c r="H57" i="10"/>
  <c r="G59" i="10"/>
  <c r="AA57" i="10"/>
  <c r="Z59" i="10"/>
  <c r="H54" i="10"/>
  <c r="G56" i="10"/>
  <c r="AA54" i="10"/>
  <c r="Z56" i="10"/>
  <c r="H51" i="10"/>
  <c r="G53" i="10"/>
  <c r="AA51" i="10"/>
  <c r="Z53" i="10"/>
  <c r="H48" i="10"/>
  <c r="G50" i="10"/>
  <c r="AA48" i="10"/>
  <c r="Z50" i="10"/>
  <c r="AE215" i="10"/>
  <c r="AE206" i="10"/>
  <c r="AE209" i="10"/>
  <c r="U224" i="10"/>
  <c r="U230" i="10"/>
  <c r="K200" i="10"/>
  <c r="U203" i="10"/>
  <c r="K212" i="10"/>
  <c r="K215" i="10"/>
  <c r="U197" i="10"/>
  <c r="K203" i="10"/>
  <c r="U215" i="10"/>
  <c r="U209" i="10"/>
  <c r="K197" i="10"/>
  <c r="AE200" i="10"/>
  <c r="AE197" i="10"/>
  <c r="K206" i="10"/>
  <c r="U227" i="10"/>
  <c r="AE212" i="10"/>
  <c r="AE203" i="10"/>
  <c r="U206" i="10"/>
  <c r="U212" i="10"/>
  <c r="K209" i="10"/>
  <c r="U200" i="10"/>
  <c r="K26" i="10"/>
  <c r="U29" i="10"/>
  <c r="AE38" i="10"/>
  <c r="T47" i="10"/>
  <c r="U56" i="10"/>
  <c r="AE47" i="10"/>
  <c r="U35" i="10"/>
  <c r="T50" i="10"/>
  <c r="U41" i="10"/>
  <c r="K38" i="10"/>
  <c r="AE35" i="10"/>
  <c r="U44" i="10"/>
  <c r="AE41" i="10"/>
  <c r="T62" i="10"/>
  <c r="AE32" i="10"/>
  <c r="AE29" i="10"/>
  <c r="K35" i="10"/>
  <c r="AE26" i="10"/>
  <c r="K41" i="10"/>
  <c r="K44" i="10"/>
  <c r="K29" i="10"/>
  <c r="U59" i="10"/>
  <c r="U26" i="10"/>
  <c r="K32" i="10"/>
  <c r="U38" i="10"/>
  <c r="J47" i="10"/>
  <c r="U32" i="10"/>
  <c r="AE44" i="10"/>
  <c r="U53" i="10"/>
  <c r="L146" i="10"/>
  <c r="I228" i="10" l="1"/>
  <c r="H230" i="10"/>
  <c r="AA228" i="10"/>
  <c r="Z230" i="10"/>
  <c r="I225" i="10"/>
  <c r="H227" i="10"/>
  <c r="AA225" i="10"/>
  <c r="Z227" i="10"/>
  <c r="I222" i="10"/>
  <c r="H224" i="10"/>
  <c r="AA222" i="10"/>
  <c r="Z224" i="10"/>
  <c r="I60" i="10"/>
  <c r="H62" i="10"/>
  <c r="AB60" i="10"/>
  <c r="AA62" i="10"/>
  <c r="AB57" i="10"/>
  <c r="AA59" i="10"/>
  <c r="I57" i="10"/>
  <c r="H59" i="10"/>
  <c r="AB54" i="10"/>
  <c r="AA56" i="10"/>
  <c r="I54" i="10"/>
  <c r="H56" i="10"/>
  <c r="AB51" i="10"/>
  <c r="AA53" i="10"/>
  <c r="I51" i="10"/>
  <c r="H53" i="10"/>
  <c r="AB48" i="10"/>
  <c r="AA50" i="10"/>
  <c r="I48" i="10"/>
  <c r="H50" i="10"/>
  <c r="V203" i="10"/>
  <c r="V212" i="10"/>
  <c r="AF212" i="10"/>
  <c r="AF197" i="10"/>
  <c r="L197" i="10"/>
  <c r="V197" i="10"/>
  <c r="L200" i="10"/>
  <c r="AF209" i="10"/>
  <c r="L206" i="10"/>
  <c r="L203" i="10"/>
  <c r="V200" i="10"/>
  <c r="V227" i="10"/>
  <c r="AF200" i="10"/>
  <c r="V209" i="10"/>
  <c r="L215" i="10"/>
  <c r="V230" i="10"/>
  <c r="AF206" i="10"/>
  <c r="AF203" i="10"/>
  <c r="V224" i="10"/>
  <c r="L209" i="10"/>
  <c r="V206" i="10"/>
  <c r="V215" i="10"/>
  <c r="L212" i="10"/>
  <c r="AF215" i="10"/>
  <c r="AF47" i="10"/>
  <c r="V59" i="10"/>
  <c r="V41" i="10"/>
  <c r="AF38" i="10"/>
  <c r="V44" i="10"/>
  <c r="K47" i="10"/>
  <c r="V26" i="10"/>
  <c r="AF29" i="10"/>
  <c r="U50" i="10"/>
  <c r="V29" i="10"/>
  <c r="V53" i="10"/>
  <c r="L29" i="10"/>
  <c r="V56" i="10"/>
  <c r="L44" i="10"/>
  <c r="L41" i="10"/>
  <c r="AF32" i="10"/>
  <c r="V35" i="10"/>
  <c r="L32" i="10"/>
  <c r="U62" i="10"/>
  <c r="AF41" i="10"/>
  <c r="AF35" i="10"/>
  <c r="V38" i="10"/>
  <c r="AF44" i="10"/>
  <c r="AF26" i="10"/>
  <c r="L38" i="10"/>
  <c r="U47" i="10"/>
  <c r="L26" i="10"/>
  <c r="V32" i="10"/>
  <c r="L35" i="10"/>
  <c r="J228" i="10" l="1"/>
  <c r="I230" i="10"/>
  <c r="AB228" i="10"/>
  <c r="AA230" i="10"/>
  <c r="AB225" i="10"/>
  <c r="AA227" i="10"/>
  <c r="J225" i="10"/>
  <c r="I227" i="10"/>
  <c r="AB222" i="10"/>
  <c r="AA224" i="10"/>
  <c r="J222" i="10"/>
  <c r="I224" i="10"/>
  <c r="J60" i="10"/>
  <c r="I62" i="10"/>
  <c r="AC60" i="10"/>
  <c r="AB62" i="10"/>
  <c r="J57" i="10"/>
  <c r="I59" i="10"/>
  <c r="AC57" i="10"/>
  <c r="AB59" i="10"/>
  <c r="J54" i="10"/>
  <c r="I56" i="10"/>
  <c r="AC54" i="10"/>
  <c r="AB56" i="10"/>
  <c r="J51" i="10"/>
  <c r="I53" i="10"/>
  <c r="AC51" i="10"/>
  <c r="AB53" i="10"/>
  <c r="J48" i="10"/>
  <c r="I50" i="10"/>
  <c r="AC48" i="10"/>
  <c r="AB50" i="10"/>
  <c r="M212" i="10"/>
  <c r="N212" i="10"/>
  <c r="W206" i="10"/>
  <c r="X206" i="10"/>
  <c r="AG206" i="10"/>
  <c r="AH206" i="10"/>
  <c r="AG200" i="10"/>
  <c r="AH200" i="10"/>
  <c r="M203" i="10"/>
  <c r="N203" i="10"/>
  <c r="W197" i="10"/>
  <c r="X197" i="10"/>
  <c r="M146" i="10"/>
  <c r="N146" i="10"/>
  <c r="W215" i="10"/>
  <c r="X215" i="10"/>
  <c r="M209" i="10"/>
  <c r="N209" i="10"/>
  <c r="W230" i="10"/>
  <c r="X230" i="10"/>
  <c r="W227" i="10"/>
  <c r="X227" i="10"/>
  <c r="M206" i="10"/>
  <c r="N206" i="10"/>
  <c r="M197" i="10"/>
  <c r="N197" i="10"/>
  <c r="AG215" i="10"/>
  <c r="AH215" i="10"/>
  <c r="W224" i="10"/>
  <c r="X224" i="10"/>
  <c r="M215" i="10"/>
  <c r="N215" i="10"/>
  <c r="AG209" i="10"/>
  <c r="AH209" i="10"/>
  <c r="AG197" i="10"/>
  <c r="AH197" i="10"/>
  <c r="W212" i="10"/>
  <c r="X212" i="10"/>
  <c r="AG203" i="10"/>
  <c r="AH203" i="10"/>
  <c r="W209" i="10"/>
  <c r="X209" i="10"/>
  <c r="W200" i="10"/>
  <c r="X200" i="10"/>
  <c r="M200" i="10"/>
  <c r="N200" i="10"/>
  <c r="AG212" i="10"/>
  <c r="AH212" i="10"/>
  <c r="W203" i="10"/>
  <c r="X203" i="10"/>
  <c r="V47" i="10"/>
  <c r="W32" i="10"/>
  <c r="X32" i="10"/>
  <c r="M41" i="10"/>
  <c r="N41" i="10"/>
  <c r="M29" i="10"/>
  <c r="N29" i="10"/>
  <c r="V50" i="10"/>
  <c r="W26" i="10"/>
  <c r="X26" i="10"/>
  <c r="AG41" i="10"/>
  <c r="AH41" i="10"/>
  <c r="W56" i="10"/>
  <c r="X56" i="10"/>
  <c r="AG44" i="10"/>
  <c r="AH44" i="10"/>
  <c r="M38" i="10"/>
  <c r="N38" i="10"/>
  <c r="W38" i="10"/>
  <c r="X38" i="10"/>
  <c r="W59" i="10"/>
  <c r="X59" i="10"/>
  <c r="V62" i="10"/>
  <c r="M44" i="10"/>
  <c r="N44" i="10"/>
  <c r="L47" i="10"/>
  <c r="AG38" i="10"/>
  <c r="AH38" i="10"/>
  <c r="AG26" i="10"/>
  <c r="AH26" i="10"/>
  <c r="AG35" i="10"/>
  <c r="AH35" i="10"/>
  <c r="M32" i="10"/>
  <c r="N32" i="10"/>
  <c r="AG32" i="10"/>
  <c r="AH32" i="10"/>
  <c r="W29" i="10"/>
  <c r="X29" i="10"/>
  <c r="AG29" i="10"/>
  <c r="AH29" i="10"/>
  <c r="W44" i="10"/>
  <c r="X44" i="10"/>
  <c r="AG47" i="10"/>
  <c r="AH47" i="10"/>
  <c r="M26" i="10"/>
  <c r="N26" i="10"/>
  <c r="W53" i="10"/>
  <c r="X53" i="10"/>
  <c r="W41" i="10"/>
  <c r="X41" i="10"/>
  <c r="M35" i="10"/>
  <c r="N35" i="10"/>
  <c r="W35" i="10"/>
  <c r="X35" i="10"/>
  <c r="B238" i="10"/>
  <c r="B268" i="10" s="1"/>
  <c r="B240" i="10"/>
  <c r="B269" i="10" s="1"/>
  <c r="B242" i="10"/>
  <c r="B270" i="10" s="1"/>
  <c r="B244" i="10"/>
  <c r="B271" i="10" s="1"/>
  <c r="B246" i="10"/>
  <c r="B272" i="10" s="1"/>
  <c r="B248" i="10"/>
  <c r="B273" i="10" s="1"/>
  <c r="B250" i="10"/>
  <c r="B274" i="10" s="1"/>
  <c r="B252" i="10"/>
  <c r="B275" i="10" s="1"/>
  <c r="B254" i="10"/>
  <c r="B276" i="10" s="1"/>
  <c r="B256" i="10"/>
  <c r="B277" i="10" s="1"/>
  <c r="B258" i="10"/>
  <c r="B278" i="10" s="1"/>
  <c r="B260" i="10"/>
  <c r="B279" i="10" s="1"/>
  <c r="B262" i="10"/>
  <c r="B280" i="10" s="1"/>
  <c r="B264" i="10"/>
  <c r="B281" i="10" s="1"/>
  <c r="B236" i="10"/>
  <c r="AC228" i="10" l="1"/>
  <c r="AB230" i="10"/>
  <c r="K228" i="10"/>
  <c r="J230" i="10"/>
  <c r="K225" i="10"/>
  <c r="J227" i="10"/>
  <c r="AC225" i="10"/>
  <c r="AB227" i="10"/>
  <c r="K222" i="10"/>
  <c r="J224" i="10"/>
  <c r="AC222" i="10"/>
  <c r="AB224" i="10"/>
  <c r="K60" i="10"/>
  <c r="J62" i="10"/>
  <c r="AD60" i="10"/>
  <c r="AC62" i="10"/>
  <c r="AD57" i="10"/>
  <c r="AC59" i="10"/>
  <c r="K57" i="10"/>
  <c r="J59" i="10"/>
  <c r="AD54" i="10"/>
  <c r="AC56" i="10"/>
  <c r="K54" i="10"/>
  <c r="J56" i="10"/>
  <c r="AD51" i="10"/>
  <c r="AC53" i="10"/>
  <c r="K51" i="10"/>
  <c r="J53" i="10"/>
  <c r="AD48" i="10"/>
  <c r="AC50" i="10"/>
  <c r="K48" i="10"/>
  <c r="J50" i="10"/>
  <c r="W62" i="10"/>
  <c r="X62" i="10"/>
  <c r="W50" i="10"/>
  <c r="X50" i="10"/>
  <c r="M47" i="10"/>
  <c r="N47" i="10"/>
  <c r="W47" i="10"/>
  <c r="X47" i="10"/>
  <c r="B267" i="10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9" i="1"/>
  <c r="X12" i="1" l="1"/>
  <c r="D242" i="10" s="1"/>
  <c r="F242" i="10" s="1"/>
  <c r="L228" i="10"/>
  <c r="K230" i="10"/>
  <c r="AD228" i="10"/>
  <c r="AC230" i="10"/>
  <c r="AD225" i="10"/>
  <c r="AC227" i="10"/>
  <c r="L225" i="10"/>
  <c r="K227" i="10"/>
  <c r="AD222" i="10"/>
  <c r="AC224" i="10"/>
  <c r="L222" i="10"/>
  <c r="K224" i="10"/>
  <c r="AE60" i="10"/>
  <c r="AD62" i="10"/>
  <c r="L60" i="10"/>
  <c r="K62" i="10"/>
  <c r="L57" i="10"/>
  <c r="K59" i="10"/>
  <c r="AE57" i="10"/>
  <c r="AD59" i="10"/>
  <c r="L54" i="10"/>
  <c r="K56" i="10"/>
  <c r="AE54" i="10"/>
  <c r="AD56" i="10"/>
  <c r="L51" i="10"/>
  <c r="K53" i="10"/>
  <c r="AE51" i="10"/>
  <c r="AD53" i="10"/>
  <c r="L48" i="10"/>
  <c r="K50" i="10"/>
  <c r="AE48" i="10"/>
  <c r="AD50" i="10"/>
  <c r="X21" i="1"/>
  <c r="D260" i="10" s="1"/>
  <c r="M260" i="10" s="1"/>
  <c r="X13" i="1"/>
  <c r="D244" i="10" s="1"/>
  <c r="F244" i="10" s="1"/>
  <c r="X18" i="1"/>
  <c r="D254" i="10" s="1"/>
  <c r="N254" i="10" s="1"/>
  <c r="X10" i="1"/>
  <c r="D238" i="10" s="1"/>
  <c r="D268" i="10" s="1"/>
  <c r="X20" i="1"/>
  <c r="D258" i="10" s="1"/>
  <c r="H258" i="10" s="1"/>
  <c r="X23" i="1"/>
  <c r="D264" i="10" s="1"/>
  <c r="X15" i="1"/>
  <c r="D248" i="10" s="1"/>
  <c r="X17" i="1"/>
  <c r="D252" i="10" s="1"/>
  <c r="X22" i="1"/>
  <c r="D262" i="10" s="1"/>
  <c r="X14" i="1"/>
  <c r="D246" i="10" s="1"/>
  <c r="X19" i="1"/>
  <c r="D256" i="10" s="1"/>
  <c r="X11" i="1"/>
  <c r="D240" i="10" s="1"/>
  <c r="X9" i="1"/>
  <c r="D236" i="10" s="1"/>
  <c r="X16" i="1"/>
  <c r="D250" i="10" s="1"/>
  <c r="E46" i="8"/>
  <c r="E47" i="8"/>
  <c r="E48" i="8"/>
  <c r="E49" i="8"/>
  <c r="E50" i="8"/>
  <c r="E51" i="8"/>
  <c r="E52" i="8"/>
  <c r="E53" i="8"/>
  <c r="E54" i="8"/>
  <c r="E45" i="8"/>
  <c r="E44" i="8"/>
  <c r="E43" i="8"/>
  <c r="E42" i="8"/>
  <c r="E41" i="8"/>
  <c r="E40" i="8"/>
  <c r="M186" i="10"/>
  <c r="AH231" i="10" s="1"/>
  <c r="K186" i="10"/>
  <c r="S231" i="10" s="1"/>
  <c r="I186" i="10"/>
  <c r="D231" i="10" s="1"/>
  <c r="M182" i="10"/>
  <c r="AH219" i="10" s="1"/>
  <c r="K182" i="10"/>
  <c r="S219" i="10" s="1"/>
  <c r="I182" i="10"/>
  <c r="D219" i="10" s="1"/>
  <c r="M181" i="10"/>
  <c r="AH216" i="10" s="1"/>
  <c r="K181" i="10"/>
  <c r="S216" i="10" s="1"/>
  <c r="I181" i="10"/>
  <c r="D216" i="10" s="1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40" i="8"/>
  <c r="Q54" i="8"/>
  <c r="P54" i="8"/>
  <c r="Q53" i="8"/>
  <c r="P53" i="8"/>
  <c r="Q52" i="8"/>
  <c r="P52" i="8"/>
  <c r="Q51" i="8"/>
  <c r="P51" i="8"/>
  <c r="Q50" i="8"/>
  <c r="P50" i="8"/>
  <c r="Q49" i="8"/>
  <c r="P49" i="8"/>
  <c r="Q48" i="8"/>
  <c r="P48" i="8"/>
  <c r="Q47" i="8"/>
  <c r="P47" i="8"/>
  <c r="Q46" i="8"/>
  <c r="P46" i="8"/>
  <c r="Q45" i="8"/>
  <c r="P45" i="8"/>
  <c r="Q44" i="8"/>
  <c r="P44" i="8"/>
  <c r="Q43" i="8"/>
  <c r="P43" i="8"/>
  <c r="Q42" i="8"/>
  <c r="P42" i="8"/>
  <c r="Q41" i="8"/>
  <c r="P41" i="8"/>
  <c r="Q40" i="8"/>
  <c r="P40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40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40" i="8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9" i="1"/>
  <c r="G242" i="10" l="1"/>
  <c r="P242" i="10"/>
  <c r="H242" i="10"/>
  <c r="O242" i="10"/>
  <c r="I242" i="10"/>
  <c r="D270" i="10"/>
  <c r="N242" i="10"/>
  <c r="J242" i="10"/>
  <c r="E242" i="10"/>
  <c r="K242" i="10"/>
  <c r="E219" i="10"/>
  <c r="F219" i="10" s="1"/>
  <c r="G219" i="10" s="1"/>
  <c r="H219" i="10" s="1"/>
  <c r="I219" i="10" s="1"/>
  <c r="J219" i="10" s="1"/>
  <c r="K219" i="10" s="1"/>
  <c r="L219" i="10" s="1"/>
  <c r="M219" i="10" s="1"/>
  <c r="N219" i="10" s="1"/>
  <c r="O219" i="10" s="1"/>
  <c r="P219" i="10" s="1"/>
  <c r="Q219" i="10" s="1"/>
  <c r="R219" i="10" s="1"/>
  <c r="I260" i="10"/>
  <c r="T219" i="10"/>
  <c r="U219" i="10" s="1"/>
  <c r="V219" i="10" s="1"/>
  <c r="W219" i="10" s="1"/>
  <c r="X219" i="10" s="1"/>
  <c r="Y219" i="10" s="1"/>
  <c r="Z219" i="10" s="1"/>
  <c r="AA219" i="10" s="1"/>
  <c r="AB219" i="10" s="1"/>
  <c r="AC219" i="10" s="1"/>
  <c r="AD219" i="10" s="1"/>
  <c r="AE219" i="10" s="1"/>
  <c r="AF219" i="10" s="1"/>
  <c r="AG219" i="10" s="1"/>
  <c r="T231" i="10"/>
  <c r="U231" i="10" s="1"/>
  <c r="V231" i="10" s="1"/>
  <c r="W231" i="10" s="1"/>
  <c r="X231" i="10" s="1"/>
  <c r="Y231" i="10" s="1"/>
  <c r="Z231" i="10" s="1"/>
  <c r="AA231" i="10" s="1"/>
  <c r="AB231" i="10" s="1"/>
  <c r="AC231" i="10" s="1"/>
  <c r="AD231" i="10" s="1"/>
  <c r="AE231" i="10" s="1"/>
  <c r="AF231" i="10" s="1"/>
  <c r="AG231" i="10" s="1"/>
  <c r="E216" i="10"/>
  <c r="F216" i="10" s="1"/>
  <c r="G216" i="10" s="1"/>
  <c r="H216" i="10" s="1"/>
  <c r="I216" i="10" s="1"/>
  <c r="J216" i="10" s="1"/>
  <c r="K216" i="10" s="1"/>
  <c r="L216" i="10" s="1"/>
  <c r="M216" i="10" s="1"/>
  <c r="N216" i="10" s="1"/>
  <c r="O216" i="10" s="1"/>
  <c r="P216" i="10" s="1"/>
  <c r="Q216" i="10" s="1"/>
  <c r="R216" i="10" s="1"/>
  <c r="E231" i="10"/>
  <c r="F231" i="10" s="1"/>
  <c r="G231" i="10" s="1"/>
  <c r="H231" i="10" s="1"/>
  <c r="I231" i="10" s="1"/>
  <c r="J231" i="10" s="1"/>
  <c r="K231" i="10" s="1"/>
  <c r="L231" i="10" s="1"/>
  <c r="M231" i="10" s="1"/>
  <c r="N231" i="10" s="1"/>
  <c r="O231" i="10" s="1"/>
  <c r="P231" i="10" s="1"/>
  <c r="Q231" i="10" s="1"/>
  <c r="R231" i="10" s="1"/>
  <c r="T216" i="10"/>
  <c r="U216" i="10" s="1"/>
  <c r="V216" i="10" s="1"/>
  <c r="W216" i="10" s="1"/>
  <c r="X216" i="10" s="1"/>
  <c r="Y216" i="10" s="1"/>
  <c r="Z216" i="10" s="1"/>
  <c r="AA216" i="10" s="1"/>
  <c r="AB216" i="10" s="1"/>
  <c r="AC216" i="10" s="1"/>
  <c r="AD216" i="10" s="1"/>
  <c r="AE216" i="10" s="1"/>
  <c r="AF216" i="10" s="1"/>
  <c r="AG216" i="10" s="1"/>
  <c r="AE228" i="10"/>
  <c r="AD230" i="10"/>
  <c r="M228" i="10"/>
  <c r="L230" i="10"/>
  <c r="M225" i="10"/>
  <c r="L227" i="10"/>
  <c r="AE225" i="10"/>
  <c r="AD227" i="10"/>
  <c r="M222" i="10"/>
  <c r="L224" i="10"/>
  <c r="AE222" i="10"/>
  <c r="AD224" i="10"/>
  <c r="M60" i="10"/>
  <c r="L62" i="10"/>
  <c r="AF60" i="10"/>
  <c r="AE62" i="10"/>
  <c r="AF57" i="10"/>
  <c r="AE59" i="10"/>
  <c r="M57" i="10"/>
  <c r="L59" i="10"/>
  <c r="AF54" i="10"/>
  <c r="AE56" i="10"/>
  <c r="M54" i="10"/>
  <c r="L56" i="10"/>
  <c r="AF51" i="10"/>
  <c r="AE53" i="10"/>
  <c r="M51" i="10"/>
  <c r="L53" i="10"/>
  <c r="AF48" i="10"/>
  <c r="AE50" i="10"/>
  <c r="M48" i="10"/>
  <c r="L50" i="10"/>
  <c r="Q260" i="10"/>
  <c r="W260" i="10" s="1"/>
  <c r="F279" i="10" s="1"/>
  <c r="Y21" i="1" s="1"/>
  <c r="T52" i="8" s="1"/>
  <c r="J260" i="10"/>
  <c r="D271" i="10"/>
  <c r="J244" i="10"/>
  <c r="H254" i="10"/>
  <c r="H260" i="10"/>
  <c r="K260" i="10"/>
  <c r="N260" i="10"/>
  <c r="P260" i="10"/>
  <c r="F260" i="10"/>
  <c r="D279" i="10"/>
  <c r="G260" i="10"/>
  <c r="L260" i="10"/>
  <c r="E260" i="10"/>
  <c r="O260" i="10"/>
  <c r="G244" i="10"/>
  <c r="K244" i="10"/>
  <c r="N244" i="10"/>
  <c r="H244" i="10"/>
  <c r="P244" i="10"/>
  <c r="I244" i="10"/>
  <c r="E244" i="10"/>
  <c r="Q254" i="10"/>
  <c r="W254" i="10" s="1"/>
  <c r="F276" i="10" s="1"/>
  <c r="Y18" i="1" s="1"/>
  <c r="T49" i="8" s="1"/>
  <c r="J254" i="10"/>
  <c r="O258" i="10"/>
  <c r="P258" i="10"/>
  <c r="D276" i="10"/>
  <c r="G254" i="10"/>
  <c r="P254" i="10"/>
  <c r="O238" i="10"/>
  <c r="J238" i="10"/>
  <c r="H238" i="10"/>
  <c r="P238" i="10"/>
  <c r="K258" i="10"/>
  <c r="J258" i="10"/>
  <c r="M258" i="10"/>
  <c r="F256" i="10"/>
  <c r="E256" i="10"/>
  <c r="E238" i="10"/>
  <c r="F238" i="10"/>
  <c r="E246" i="10"/>
  <c r="F246" i="10"/>
  <c r="I254" i="10"/>
  <c r="E254" i="10"/>
  <c r="F254" i="10"/>
  <c r="E262" i="10"/>
  <c r="F262" i="10"/>
  <c r="E252" i="10"/>
  <c r="F252" i="10"/>
  <c r="F250" i="10"/>
  <c r="E250" i="10"/>
  <c r="F248" i="10"/>
  <c r="E248" i="10"/>
  <c r="F240" i="10"/>
  <c r="E240" i="10"/>
  <c r="F264" i="10"/>
  <c r="E264" i="10"/>
  <c r="M254" i="10"/>
  <c r="L258" i="10"/>
  <c r="F258" i="10"/>
  <c r="E258" i="10"/>
  <c r="K238" i="10"/>
  <c r="O254" i="10"/>
  <c r="K254" i="10"/>
  <c r="I238" i="10"/>
  <c r="N238" i="10"/>
  <c r="I258" i="10"/>
  <c r="N258" i="10"/>
  <c r="G238" i="10"/>
  <c r="L254" i="10"/>
  <c r="Q258" i="10"/>
  <c r="W258" i="10" s="1"/>
  <c r="F278" i="10" s="1"/>
  <c r="Y20" i="1" s="1"/>
  <c r="T51" i="8" s="1"/>
  <c r="G258" i="10"/>
  <c r="D278" i="10"/>
  <c r="N240" i="10"/>
  <c r="J240" i="10"/>
  <c r="K240" i="10"/>
  <c r="G240" i="10"/>
  <c r="H240" i="10"/>
  <c r="I240" i="10"/>
  <c r="Q256" i="10"/>
  <c r="I256" i="10"/>
  <c r="P256" i="10"/>
  <c r="H256" i="10"/>
  <c r="O256" i="10"/>
  <c r="G256" i="10"/>
  <c r="N256" i="10"/>
  <c r="M256" i="10"/>
  <c r="L256" i="10"/>
  <c r="K256" i="10"/>
  <c r="J256" i="10"/>
  <c r="J248" i="10"/>
  <c r="G248" i="10"/>
  <c r="N248" i="10"/>
  <c r="K248" i="10"/>
  <c r="H248" i="10"/>
  <c r="I248" i="10"/>
  <c r="P248" i="10"/>
  <c r="H246" i="10"/>
  <c r="N246" i="10"/>
  <c r="J246" i="10"/>
  <c r="G246" i="10"/>
  <c r="K246" i="10"/>
  <c r="I246" i="10"/>
  <c r="P246" i="10"/>
  <c r="Q264" i="10"/>
  <c r="W264" i="10" s="1"/>
  <c r="F281" i="10" s="1"/>
  <c r="Y23" i="1" s="1"/>
  <c r="T54" i="8" s="1"/>
  <c r="I264" i="10"/>
  <c r="P264" i="10"/>
  <c r="H264" i="10"/>
  <c r="O264" i="10"/>
  <c r="G264" i="10"/>
  <c r="N264" i="10"/>
  <c r="M264" i="10"/>
  <c r="L264" i="10"/>
  <c r="K264" i="10"/>
  <c r="J264" i="10"/>
  <c r="K262" i="10"/>
  <c r="J262" i="10"/>
  <c r="Q262" i="10"/>
  <c r="W262" i="10" s="1"/>
  <c r="F280" i="10" s="1"/>
  <c r="Y22" i="1" s="1"/>
  <c r="T53" i="8" s="1"/>
  <c r="I262" i="10"/>
  <c r="N262" i="10"/>
  <c r="P262" i="10"/>
  <c r="H262" i="10"/>
  <c r="O262" i="10"/>
  <c r="G262" i="10"/>
  <c r="M262" i="10"/>
  <c r="L262" i="10"/>
  <c r="O250" i="10"/>
  <c r="G250" i="10"/>
  <c r="N250" i="10"/>
  <c r="M250" i="10"/>
  <c r="J250" i="10"/>
  <c r="H250" i="10"/>
  <c r="L250" i="10"/>
  <c r="K250" i="10"/>
  <c r="Q250" i="10"/>
  <c r="W250" i="10" s="1"/>
  <c r="F274" i="10" s="1"/>
  <c r="Y16" i="1" s="1"/>
  <c r="T47" i="8" s="1"/>
  <c r="I250" i="10"/>
  <c r="P250" i="10"/>
  <c r="M252" i="10"/>
  <c r="L252" i="10"/>
  <c r="K252" i="10"/>
  <c r="J252" i="10"/>
  <c r="H252" i="10"/>
  <c r="Q252" i="10"/>
  <c r="W252" i="10" s="1"/>
  <c r="F275" i="10" s="1"/>
  <c r="Y17" i="1" s="1"/>
  <c r="T48" i="8" s="1"/>
  <c r="I252" i="10"/>
  <c r="P252" i="10"/>
  <c r="N252" i="10"/>
  <c r="O252" i="10"/>
  <c r="G252" i="10"/>
  <c r="K236" i="10"/>
  <c r="J236" i="10"/>
  <c r="F236" i="10"/>
  <c r="N236" i="10"/>
  <c r="P236" i="10"/>
  <c r="I236" i="10"/>
  <c r="E236" i="10"/>
  <c r="W236" i="10" s="1"/>
  <c r="F267" i="10" s="1"/>
  <c r="G236" i="10"/>
  <c r="H236" i="10"/>
  <c r="D267" i="10"/>
  <c r="D269" i="10"/>
  <c r="D277" i="10"/>
  <c r="D275" i="10"/>
  <c r="D273" i="10"/>
  <c r="D272" i="10"/>
  <c r="D281" i="10"/>
  <c r="D280" i="10"/>
  <c r="D274" i="10"/>
  <c r="L50" i="8"/>
  <c r="S50" i="8"/>
  <c r="S45" i="8"/>
  <c r="L45" i="8"/>
  <c r="L47" i="8"/>
  <c r="S47" i="8"/>
  <c r="S54" i="8"/>
  <c r="L54" i="8"/>
  <c r="S46" i="8"/>
  <c r="L46" i="8"/>
  <c r="L42" i="8"/>
  <c r="S42" i="8"/>
  <c r="L49" i="8"/>
  <c r="S49" i="8"/>
  <c r="S53" i="8"/>
  <c r="L53" i="8"/>
  <c r="L40" i="8"/>
  <c r="S40" i="8"/>
  <c r="L52" i="8"/>
  <c r="S52" i="8"/>
  <c r="L41" i="8"/>
  <c r="S41" i="8"/>
  <c r="S51" i="8"/>
  <c r="L51" i="8"/>
  <c r="S43" i="8"/>
  <c r="L43" i="8"/>
  <c r="L44" i="8"/>
  <c r="S44" i="8"/>
  <c r="S48" i="8"/>
  <c r="L48" i="8"/>
  <c r="F47" i="8"/>
  <c r="F54" i="8"/>
  <c r="F50" i="8"/>
  <c r="F51" i="8"/>
  <c r="F52" i="8"/>
  <c r="F53" i="8"/>
  <c r="F49" i="8"/>
  <c r="F48" i="8"/>
  <c r="W256" i="10" l="1"/>
  <c r="F277" i="10" s="1"/>
  <c r="Y19" i="1" s="1"/>
  <c r="T50" i="8" s="1"/>
  <c r="N228" i="10"/>
  <c r="M230" i="10"/>
  <c r="AF228" i="10"/>
  <c r="AE230" i="10"/>
  <c r="AF225" i="10"/>
  <c r="AE227" i="10"/>
  <c r="N225" i="10"/>
  <c r="M227" i="10"/>
  <c r="AF222" i="10"/>
  <c r="AE224" i="10"/>
  <c r="N222" i="10"/>
  <c r="M224" i="10"/>
  <c r="AG60" i="10"/>
  <c r="AF62" i="10"/>
  <c r="N60" i="10"/>
  <c r="M62" i="10"/>
  <c r="N57" i="10"/>
  <c r="M59" i="10"/>
  <c r="AG57" i="10"/>
  <c r="AF59" i="10"/>
  <c r="N54" i="10"/>
  <c r="M56" i="10"/>
  <c r="AG54" i="10"/>
  <c r="AF56" i="10"/>
  <c r="N51" i="10"/>
  <c r="M53" i="10"/>
  <c r="AG51" i="10"/>
  <c r="AF53" i="10"/>
  <c r="N48" i="10"/>
  <c r="M50" i="10"/>
  <c r="AG48" i="10"/>
  <c r="AF50" i="10"/>
  <c r="Q248" i="10"/>
  <c r="Q240" i="10"/>
  <c r="Q246" i="10"/>
  <c r="Q244" i="10"/>
  <c r="Q242" i="10"/>
  <c r="M244" i="10"/>
  <c r="M242" i="10"/>
  <c r="M248" i="10"/>
  <c r="W248" i="10" s="1"/>
  <c r="F273" i="10" s="1"/>
  <c r="Y15" i="1" s="1"/>
  <c r="T46" i="8" s="1"/>
  <c r="M240" i="10"/>
  <c r="M246" i="10"/>
  <c r="L248" i="10"/>
  <c r="L244" i="10"/>
  <c r="L242" i="10"/>
  <c r="L240" i="10"/>
  <c r="L246" i="10"/>
  <c r="W246" i="10" s="1"/>
  <c r="F272" i="10" s="1"/>
  <c r="Y14" i="1" s="1"/>
  <c r="T45" i="8" s="1"/>
  <c r="Q236" i="10"/>
  <c r="M236" i="10"/>
  <c r="L236" i="10"/>
  <c r="Y9" i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9" i="1"/>
  <c r="K9" i="1" s="1"/>
  <c r="N10" i="1"/>
  <c r="J99" i="10" s="1"/>
  <c r="M99" i="10" s="1"/>
  <c r="N11" i="1"/>
  <c r="J100" i="10" s="1"/>
  <c r="M100" i="10" s="1"/>
  <c r="N12" i="1"/>
  <c r="J101" i="10" s="1"/>
  <c r="M101" i="10" s="1"/>
  <c r="N13" i="1"/>
  <c r="J102" i="10" s="1"/>
  <c r="M102" i="10" s="1"/>
  <c r="N14" i="1"/>
  <c r="J103" i="10" s="1"/>
  <c r="M103" i="10" s="1"/>
  <c r="N15" i="1"/>
  <c r="J104" i="10" s="1"/>
  <c r="M104" i="10" s="1"/>
  <c r="N16" i="1"/>
  <c r="J105" i="10" s="1"/>
  <c r="M105" i="10" s="1"/>
  <c r="N17" i="1"/>
  <c r="J106" i="10" s="1"/>
  <c r="M106" i="10" s="1"/>
  <c r="N18" i="1"/>
  <c r="J107" i="10" s="1"/>
  <c r="M107" i="10" s="1"/>
  <c r="N19" i="1"/>
  <c r="J108" i="10" s="1"/>
  <c r="M108" i="10" s="1"/>
  <c r="N20" i="1"/>
  <c r="J109" i="10" s="1"/>
  <c r="M109" i="10" s="1"/>
  <c r="N21" i="1"/>
  <c r="J110" i="10" s="1"/>
  <c r="M110" i="10" s="1"/>
  <c r="N22" i="1"/>
  <c r="J111" i="10" s="1"/>
  <c r="M111" i="10" s="1"/>
  <c r="N23" i="1"/>
  <c r="J112" i="10" s="1"/>
  <c r="M112" i="10" s="1"/>
  <c r="N9" i="1"/>
  <c r="J98" i="10" s="1"/>
  <c r="M98" i="10" s="1"/>
  <c r="T40" i="8" l="1"/>
  <c r="D107" i="10"/>
  <c r="D83" i="10"/>
  <c r="D106" i="10"/>
  <c r="D81" i="10"/>
  <c r="Q81" i="10" s="1"/>
  <c r="D105" i="10"/>
  <c r="D79" i="10"/>
  <c r="P83" i="10"/>
  <c r="D112" i="10"/>
  <c r="D93" i="10"/>
  <c r="D111" i="10"/>
  <c r="D91" i="10"/>
  <c r="Q91" i="10" s="1"/>
  <c r="D110" i="10"/>
  <c r="D89" i="10"/>
  <c r="P89" i="10" s="1"/>
  <c r="D109" i="10"/>
  <c r="D87" i="10"/>
  <c r="P87" i="10" s="1"/>
  <c r="D108" i="10"/>
  <c r="D85" i="10"/>
  <c r="P85" i="10" s="1"/>
  <c r="AG228" i="10"/>
  <c r="AF230" i="10"/>
  <c r="O228" i="10"/>
  <c r="P240" i="10" s="1"/>
  <c r="N230" i="10"/>
  <c r="O225" i="10"/>
  <c r="N227" i="10"/>
  <c r="AG225" i="10"/>
  <c r="AF227" i="10"/>
  <c r="O222" i="10"/>
  <c r="N224" i="10"/>
  <c r="AG222" i="10"/>
  <c r="AF224" i="10"/>
  <c r="Q83" i="10"/>
  <c r="O60" i="10"/>
  <c r="N62" i="10"/>
  <c r="AG62" i="10"/>
  <c r="AH62" i="10"/>
  <c r="O57" i="10"/>
  <c r="N59" i="10"/>
  <c r="AG59" i="10"/>
  <c r="AH59" i="10"/>
  <c r="AH56" i="10"/>
  <c r="AG56" i="10"/>
  <c r="O54" i="10"/>
  <c r="N56" i="10"/>
  <c r="AG53" i="10"/>
  <c r="AH53" i="10"/>
  <c r="O51" i="10"/>
  <c r="N53" i="10"/>
  <c r="AH50" i="10"/>
  <c r="AG50" i="10"/>
  <c r="O48" i="10"/>
  <c r="N50" i="10"/>
  <c r="O218" i="10"/>
  <c r="Y233" i="10"/>
  <c r="O221" i="10"/>
  <c r="E233" i="10"/>
  <c r="Y221" i="10"/>
  <c r="O233" i="10"/>
  <c r="E218" i="10"/>
  <c r="E221" i="10"/>
  <c r="Y218" i="10"/>
  <c r="D71" i="10"/>
  <c r="D101" i="10"/>
  <c r="D69" i="10"/>
  <c r="D100" i="10"/>
  <c r="D99" i="10"/>
  <c r="D67" i="10"/>
  <c r="D98" i="10"/>
  <c r="D65" i="10"/>
  <c r="D104" i="10"/>
  <c r="D77" i="10"/>
  <c r="D75" i="10"/>
  <c r="D103" i="10"/>
  <c r="D102" i="10"/>
  <c r="D73" i="10"/>
  <c r="C19" i="4"/>
  <c r="U19" i="4" s="1"/>
  <c r="C13" i="4"/>
  <c r="U13" i="4" s="1"/>
  <c r="C12" i="4"/>
  <c r="U12" i="4" s="1"/>
  <c r="C10" i="4"/>
  <c r="U10" i="4" s="1"/>
  <c r="C17" i="4"/>
  <c r="U17" i="4" s="1"/>
  <c r="C9" i="4"/>
  <c r="U9" i="4" s="1"/>
  <c r="C11" i="4"/>
  <c r="U11" i="4" s="1"/>
  <c r="C18" i="4"/>
  <c r="U18" i="4" s="1"/>
  <c r="C8" i="4"/>
  <c r="U8" i="4" s="1"/>
  <c r="C15" i="4"/>
  <c r="U15" i="4" s="1"/>
  <c r="C5" i="4"/>
  <c r="C16" i="4"/>
  <c r="U16" i="4" s="1"/>
  <c r="C7" i="4"/>
  <c r="U7" i="4" s="1"/>
  <c r="C14" i="4"/>
  <c r="U14" i="4" s="1"/>
  <c r="C6" i="4"/>
  <c r="U6" i="4" s="1"/>
  <c r="D49" i="8"/>
  <c r="K49" i="8"/>
  <c r="D48" i="8"/>
  <c r="K48" i="8"/>
  <c r="K47" i="8"/>
  <c r="D47" i="8"/>
  <c r="D54" i="8"/>
  <c r="K54" i="8"/>
  <c r="K52" i="8"/>
  <c r="D52" i="8"/>
  <c r="D53" i="8"/>
  <c r="K53" i="8"/>
  <c r="K51" i="8"/>
  <c r="D51" i="8"/>
  <c r="D50" i="8"/>
  <c r="K50" i="8"/>
  <c r="D43" i="8"/>
  <c r="K43" i="8"/>
  <c r="D42" i="8"/>
  <c r="K42" i="8"/>
  <c r="K45" i="8"/>
  <c r="D45" i="8"/>
  <c r="D41" i="8"/>
  <c r="K41" i="8"/>
  <c r="K46" i="8"/>
  <c r="D46" i="8"/>
  <c r="K44" i="8"/>
  <c r="D44" i="8"/>
  <c r="D40" i="8"/>
  <c r="K40" i="8"/>
  <c r="E11" i="3"/>
  <c r="E12" i="3"/>
  <c r="E13" i="3"/>
  <c r="E14" i="3"/>
  <c r="E15" i="3"/>
  <c r="E16" i="3"/>
  <c r="E17" i="3"/>
  <c r="E18" i="3"/>
  <c r="AF6" i="4"/>
  <c r="AF7" i="4"/>
  <c r="AF8" i="4"/>
  <c r="AF9" i="4"/>
  <c r="AF10" i="4"/>
  <c r="AF11" i="4"/>
  <c r="AF12" i="4"/>
  <c r="AF13" i="4"/>
  <c r="AF14" i="4"/>
  <c r="AG14" i="4" s="1"/>
  <c r="AF15" i="4"/>
  <c r="AF16" i="4"/>
  <c r="AF17" i="4"/>
  <c r="AF18" i="4"/>
  <c r="AF19" i="4"/>
  <c r="W6" i="4"/>
  <c r="W7" i="4"/>
  <c r="X7" i="4" s="1"/>
  <c r="W8" i="4"/>
  <c r="W9" i="4"/>
  <c r="W10" i="4"/>
  <c r="W11" i="4"/>
  <c r="W12" i="4"/>
  <c r="W13" i="4"/>
  <c r="W14" i="4"/>
  <c r="W15" i="4"/>
  <c r="W16" i="4"/>
  <c r="W17" i="4"/>
  <c r="W18" i="4"/>
  <c r="W19" i="4"/>
  <c r="Q6" i="4"/>
  <c r="Q7" i="4"/>
  <c r="Q8" i="4"/>
  <c r="Q9" i="4"/>
  <c r="Q10" i="4"/>
  <c r="Q11" i="4"/>
  <c r="R11" i="4" s="1"/>
  <c r="Q12" i="4"/>
  <c r="Q13" i="4"/>
  <c r="Q14" i="4"/>
  <c r="Q15" i="4"/>
  <c r="Q16" i="4"/>
  <c r="Q17" i="4"/>
  <c r="R17" i="4" s="1"/>
  <c r="Q18" i="4"/>
  <c r="Q19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H6" i="4"/>
  <c r="H7" i="4"/>
  <c r="H8" i="4"/>
  <c r="H9" i="4"/>
  <c r="H10" i="4"/>
  <c r="H11" i="4"/>
  <c r="H12" i="4"/>
  <c r="H13" i="4"/>
  <c r="H14" i="4"/>
  <c r="I14" i="4" s="1"/>
  <c r="H15" i="4"/>
  <c r="H16" i="4"/>
  <c r="H17" i="4"/>
  <c r="H18" i="4"/>
  <c r="H19" i="4"/>
  <c r="AF5" i="4"/>
  <c r="W5" i="4"/>
  <c r="Q5" i="4"/>
  <c r="N5" i="4"/>
  <c r="K5" i="4"/>
  <c r="I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AI18" i="4" s="1"/>
  <c r="E19" i="4"/>
  <c r="E5" i="4"/>
  <c r="N19" i="4"/>
  <c r="N18" i="4"/>
  <c r="N17" i="4"/>
  <c r="N16" i="4"/>
  <c r="N15" i="4"/>
  <c r="N14" i="4"/>
  <c r="O14" i="4" s="1"/>
  <c r="N13" i="4"/>
  <c r="N12" i="4"/>
  <c r="N11" i="4"/>
  <c r="N10" i="4"/>
  <c r="N9" i="4"/>
  <c r="N8" i="4"/>
  <c r="N7" i="4"/>
  <c r="O7" i="4" s="1"/>
  <c r="N6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5" i="4"/>
  <c r="G16" i="3"/>
  <c r="G9" i="3"/>
  <c r="G10" i="3"/>
  <c r="G11" i="3"/>
  <c r="G12" i="3"/>
  <c r="G13" i="3"/>
  <c r="G14" i="3"/>
  <c r="G15" i="3"/>
  <c r="G17" i="3"/>
  <c r="G18" i="3"/>
  <c r="AI9" i="4" l="1"/>
  <c r="AI7" i="4"/>
  <c r="AJ7" i="4" s="1"/>
  <c r="I11" i="4"/>
  <c r="AG11" i="4"/>
  <c r="O11" i="4"/>
  <c r="X11" i="4"/>
  <c r="AI19" i="4"/>
  <c r="F11" i="4"/>
  <c r="AI11" i="4"/>
  <c r="O5" i="4"/>
  <c r="F17" i="4"/>
  <c r="AI17" i="4"/>
  <c r="AJ17" i="4" s="1"/>
  <c r="AI10" i="4"/>
  <c r="AI16" i="4"/>
  <c r="AJ16" i="4" s="1"/>
  <c r="AI8" i="4"/>
  <c r="AJ8" i="4" s="1"/>
  <c r="U5" i="4"/>
  <c r="AA5" i="4"/>
  <c r="AI15" i="4"/>
  <c r="AJ15" i="4" s="1"/>
  <c r="AI14" i="4"/>
  <c r="AJ14" i="4" s="1"/>
  <c r="D160" i="10" s="1"/>
  <c r="F160" i="10" s="1"/>
  <c r="AK14" i="4" s="1"/>
  <c r="AI6" i="4"/>
  <c r="AJ6" i="4" s="1"/>
  <c r="AI13" i="4"/>
  <c r="AI5" i="4"/>
  <c r="AJ5" i="4" s="1"/>
  <c r="AI12" i="4"/>
  <c r="AJ12" i="4" s="1"/>
  <c r="D158" i="10" s="1"/>
  <c r="F158" i="10" s="1"/>
  <c r="AK12" i="4" s="1"/>
  <c r="Q85" i="10"/>
  <c r="P91" i="10"/>
  <c r="AA15" i="4"/>
  <c r="AD15" i="4"/>
  <c r="AA8" i="4"/>
  <c r="AD8" i="4"/>
  <c r="AA19" i="4"/>
  <c r="AD19" i="4"/>
  <c r="AA13" i="4"/>
  <c r="AD13" i="4"/>
  <c r="AA18" i="4"/>
  <c r="AD18" i="4"/>
  <c r="AA6" i="4"/>
  <c r="AD6" i="4"/>
  <c r="AA11" i="4"/>
  <c r="AD11" i="4"/>
  <c r="AA14" i="4"/>
  <c r="AD14" i="4"/>
  <c r="AA9" i="4"/>
  <c r="AD9" i="4"/>
  <c r="AA7" i="4"/>
  <c r="AD7" i="4"/>
  <c r="AA17" i="4"/>
  <c r="AD17" i="4"/>
  <c r="AA16" i="4"/>
  <c r="AD16" i="4"/>
  <c r="AA10" i="4"/>
  <c r="AD10" i="4"/>
  <c r="AD5" i="4"/>
  <c r="AA12" i="4"/>
  <c r="AD12" i="4"/>
  <c r="P81" i="10"/>
  <c r="J87" i="10"/>
  <c r="F87" i="10"/>
  <c r="K87" i="10"/>
  <c r="I87" i="10"/>
  <c r="E87" i="10"/>
  <c r="G87" i="10"/>
  <c r="H87" i="10"/>
  <c r="M87" i="10"/>
  <c r="O87" i="10"/>
  <c r="N87" i="10"/>
  <c r="L87" i="10"/>
  <c r="I79" i="10"/>
  <c r="K79" i="10"/>
  <c r="F79" i="10"/>
  <c r="H79" i="10"/>
  <c r="E79" i="10"/>
  <c r="G79" i="10"/>
  <c r="J79" i="10"/>
  <c r="N79" i="10"/>
  <c r="O79" i="10"/>
  <c r="M79" i="10"/>
  <c r="L79" i="10"/>
  <c r="E89" i="10"/>
  <c r="K89" i="10"/>
  <c r="F89" i="10"/>
  <c r="H89" i="10"/>
  <c r="G89" i="10"/>
  <c r="I89" i="10"/>
  <c r="J89" i="10"/>
  <c r="M89" i="10"/>
  <c r="O89" i="10"/>
  <c r="N89" i="10"/>
  <c r="L89" i="10"/>
  <c r="K81" i="10"/>
  <c r="I81" i="10"/>
  <c r="F81" i="10"/>
  <c r="G81" i="10"/>
  <c r="H81" i="10"/>
  <c r="E81" i="10"/>
  <c r="J81" i="10"/>
  <c r="M81" i="10"/>
  <c r="N81" i="10"/>
  <c r="O81" i="10"/>
  <c r="L81" i="10"/>
  <c r="K91" i="10"/>
  <c r="G91" i="10"/>
  <c r="E91" i="10"/>
  <c r="J91" i="10"/>
  <c r="I91" i="10"/>
  <c r="H91" i="10"/>
  <c r="F91" i="10"/>
  <c r="O91" i="10"/>
  <c r="N91" i="10"/>
  <c r="M91" i="10"/>
  <c r="L91" i="10"/>
  <c r="Q87" i="10"/>
  <c r="Q89" i="10"/>
  <c r="E85" i="10"/>
  <c r="H85" i="10"/>
  <c r="F85" i="10"/>
  <c r="G85" i="10"/>
  <c r="K85" i="10"/>
  <c r="I85" i="10"/>
  <c r="J85" i="10"/>
  <c r="N85" i="10"/>
  <c r="O85" i="10"/>
  <c r="M85" i="10"/>
  <c r="L85" i="10"/>
  <c r="N93" i="10"/>
  <c r="F93" i="10"/>
  <c r="M93" i="10"/>
  <c r="E93" i="10"/>
  <c r="L93" i="10"/>
  <c r="G93" i="10"/>
  <c r="K93" i="10"/>
  <c r="J93" i="10"/>
  <c r="Q93" i="10"/>
  <c r="I93" i="10"/>
  <c r="P93" i="10"/>
  <c r="H93" i="10"/>
  <c r="O93" i="10"/>
  <c r="H83" i="10"/>
  <c r="F83" i="10"/>
  <c r="G83" i="10"/>
  <c r="J83" i="10"/>
  <c r="E83" i="10"/>
  <c r="K83" i="10"/>
  <c r="I83" i="10"/>
  <c r="O83" i="10"/>
  <c r="N83" i="10"/>
  <c r="M83" i="10"/>
  <c r="L83" i="10"/>
  <c r="P79" i="10"/>
  <c r="Q79" i="10"/>
  <c r="O13" i="4"/>
  <c r="I17" i="4"/>
  <c r="O236" i="10"/>
  <c r="P228" i="10"/>
  <c r="O230" i="10"/>
  <c r="AG230" i="10"/>
  <c r="AH230" i="10"/>
  <c r="AG227" i="10"/>
  <c r="AH227" i="10"/>
  <c r="P225" i="10"/>
  <c r="O227" i="10"/>
  <c r="AG224" i="10"/>
  <c r="AH224" i="10"/>
  <c r="P222" i="10"/>
  <c r="O224" i="10"/>
  <c r="P60" i="10"/>
  <c r="O62" i="10"/>
  <c r="P57" i="10"/>
  <c r="O59" i="10"/>
  <c r="P54" i="10"/>
  <c r="O56" i="10"/>
  <c r="P51" i="10"/>
  <c r="O53" i="10"/>
  <c r="P48" i="10"/>
  <c r="O50" i="10"/>
  <c r="Z233" i="10"/>
  <c r="F221" i="10"/>
  <c r="F233" i="10"/>
  <c r="P233" i="10"/>
  <c r="F218" i="10"/>
  <c r="P221" i="10"/>
  <c r="Z218" i="10"/>
  <c r="Z221" i="10"/>
  <c r="P218" i="10"/>
  <c r="O6" i="4"/>
  <c r="R5" i="4"/>
  <c r="L12" i="4"/>
  <c r="AG6" i="4"/>
  <c r="L19" i="4"/>
  <c r="L11" i="4"/>
  <c r="AG5" i="4"/>
  <c r="I12" i="4"/>
  <c r="X6" i="4"/>
  <c r="AG12" i="4"/>
  <c r="F6" i="4"/>
  <c r="R6" i="4"/>
  <c r="X12" i="4"/>
  <c r="O12" i="4"/>
  <c r="F5" i="4"/>
  <c r="L5" i="4"/>
  <c r="L6" i="4"/>
  <c r="R12" i="4"/>
  <c r="O8" i="4"/>
  <c r="O17" i="4"/>
  <c r="F7" i="4"/>
  <c r="I19" i="4"/>
  <c r="L17" i="4"/>
  <c r="R7" i="4"/>
  <c r="AG19" i="4"/>
  <c r="L8" i="4"/>
  <c r="I8" i="4"/>
  <c r="P65" i="10"/>
  <c r="F65" i="10"/>
  <c r="E65" i="10"/>
  <c r="W65" i="10" s="1"/>
  <c r="F98" i="10" s="1"/>
  <c r="AA9" i="1" s="1"/>
  <c r="H65" i="10"/>
  <c r="G65" i="10"/>
  <c r="I65" i="10"/>
  <c r="Q65" i="10"/>
  <c r="J65" i="10"/>
  <c r="O65" i="10"/>
  <c r="L65" i="10"/>
  <c r="K65" i="10"/>
  <c r="N65" i="10"/>
  <c r="M65" i="10"/>
  <c r="Q73" i="10"/>
  <c r="P73" i="10"/>
  <c r="L73" i="10"/>
  <c r="I73" i="10"/>
  <c r="K73" i="10"/>
  <c r="E73" i="10"/>
  <c r="H73" i="10"/>
  <c r="F73" i="10"/>
  <c r="W73" i="10" s="1"/>
  <c r="F102" i="10" s="1"/>
  <c r="AA13" i="1" s="1"/>
  <c r="F44" i="8" s="1"/>
  <c r="J73" i="10"/>
  <c r="G73" i="10"/>
  <c r="M73" i="10"/>
  <c r="Q67" i="10"/>
  <c r="K67" i="10"/>
  <c r="P67" i="10"/>
  <c r="G67" i="10"/>
  <c r="F67" i="10"/>
  <c r="E67" i="10"/>
  <c r="W67" i="10" s="1"/>
  <c r="F99" i="10" s="1"/>
  <c r="AA10" i="1" s="1"/>
  <c r="F41" i="8" s="1"/>
  <c r="N67" i="10"/>
  <c r="L67" i="10"/>
  <c r="O67" i="10"/>
  <c r="H67" i="10"/>
  <c r="J67" i="10"/>
  <c r="I67" i="10"/>
  <c r="M67" i="10"/>
  <c r="I75" i="10"/>
  <c r="P75" i="10"/>
  <c r="F75" i="10"/>
  <c r="L75" i="10"/>
  <c r="K75" i="10"/>
  <c r="G75" i="10"/>
  <c r="J75" i="10"/>
  <c r="H75" i="10"/>
  <c r="Q75" i="10"/>
  <c r="O75" i="10"/>
  <c r="E75" i="10"/>
  <c r="M75" i="10"/>
  <c r="I69" i="10"/>
  <c r="W69" i="10" s="1"/>
  <c r="F100" i="10" s="1"/>
  <c r="AA11" i="1" s="1"/>
  <c r="F42" i="8" s="1"/>
  <c r="P69" i="10"/>
  <c r="Q69" i="10"/>
  <c r="L69" i="10"/>
  <c r="K69" i="10"/>
  <c r="F69" i="10"/>
  <c r="E69" i="10"/>
  <c r="J69" i="10"/>
  <c r="G69" i="10"/>
  <c r="H69" i="10"/>
  <c r="M69" i="10"/>
  <c r="Q77" i="10"/>
  <c r="L77" i="10"/>
  <c r="I77" i="10"/>
  <c r="P77" i="10"/>
  <c r="E77" i="10"/>
  <c r="F77" i="10"/>
  <c r="N77" i="10"/>
  <c r="G77" i="10"/>
  <c r="O77" i="10"/>
  <c r="J77" i="10"/>
  <c r="K77" i="10"/>
  <c r="H77" i="10"/>
  <c r="M77" i="10"/>
  <c r="J71" i="10"/>
  <c r="M71" i="10"/>
  <c r="L71" i="10"/>
  <c r="P71" i="10"/>
  <c r="F71" i="10"/>
  <c r="H71" i="10"/>
  <c r="I71" i="10"/>
  <c r="Q71" i="10"/>
  <c r="N71" i="10"/>
  <c r="K71" i="10"/>
  <c r="O71" i="10"/>
  <c r="E71" i="10"/>
  <c r="W71" i="10" s="1"/>
  <c r="F101" i="10" s="1"/>
  <c r="AA12" i="1" s="1"/>
  <c r="F43" i="8" s="1"/>
  <c r="G71" i="10"/>
  <c r="O16" i="4"/>
  <c r="L18" i="4"/>
  <c r="L10" i="4"/>
  <c r="R16" i="4"/>
  <c r="F14" i="4"/>
  <c r="R14" i="4"/>
  <c r="O15" i="4"/>
  <c r="R9" i="4"/>
  <c r="AG13" i="4"/>
  <c r="I9" i="4"/>
  <c r="L15" i="4"/>
  <c r="R13" i="4"/>
  <c r="AG9" i="4"/>
  <c r="I13" i="4"/>
  <c r="L14" i="4"/>
  <c r="I15" i="4"/>
  <c r="L13" i="4"/>
  <c r="X9" i="4"/>
  <c r="AG15" i="4"/>
  <c r="X14" i="4"/>
  <c r="F9" i="4"/>
  <c r="X15" i="4"/>
  <c r="O9" i="4"/>
  <c r="L9" i="4"/>
  <c r="R15" i="4"/>
  <c r="X13" i="4"/>
  <c r="F19" i="4"/>
  <c r="I7" i="4"/>
  <c r="R19" i="4"/>
  <c r="X17" i="4"/>
  <c r="AG7" i="4"/>
  <c r="F18" i="4"/>
  <c r="F10" i="4"/>
  <c r="X8" i="4"/>
  <c r="R8" i="4"/>
  <c r="L7" i="4"/>
  <c r="X19" i="4"/>
  <c r="AG17" i="4"/>
  <c r="O10" i="4"/>
  <c r="O18" i="4"/>
  <c r="I18" i="4"/>
  <c r="I10" i="4"/>
  <c r="L16" i="4"/>
  <c r="AG18" i="4"/>
  <c r="AG10" i="4"/>
  <c r="I16" i="4"/>
  <c r="X18" i="4"/>
  <c r="X10" i="4"/>
  <c r="AG16" i="4"/>
  <c r="AG8" i="4"/>
  <c r="R18" i="4"/>
  <c r="R10" i="4"/>
  <c r="X16" i="4"/>
  <c r="AJ13" i="4"/>
  <c r="D159" i="10" s="1"/>
  <c r="F159" i="10" s="1"/>
  <c r="AK13" i="4" s="1"/>
  <c r="AJ19" i="4"/>
  <c r="D165" i="10" s="1"/>
  <c r="F165" i="10" s="1"/>
  <c r="AK19" i="4" s="1"/>
  <c r="F16" i="4"/>
  <c r="F15" i="4"/>
  <c r="F13" i="4"/>
  <c r="F8" i="4"/>
  <c r="O19" i="4"/>
  <c r="AJ11" i="4"/>
  <c r="F12" i="4"/>
  <c r="I6" i="4"/>
  <c r="AJ18" i="4"/>
  <c r="AJ10" i="4"/>
  <c r="AJ9" i="4"/>
  <c r="X5" i="4"/>
  <c r="F40" i="8" l="1"/>
  <c r="W75" i="10"/>
  <c r="F103" i="10" s="1"/>
  <c r="AA14" i="1" s="1"/>
  <c r="F45" i="8" s="1"/>
  <c r="W77" i="10"/>
  <c r="F104" i="10" s="1"/>
  <c r="AA15" i="1" s="1"/>
  <c r="F46" i="8" s="1"/>
  <c r="Q228" i="10"/>
  <c r="P230" i="10"/>
  <c r="Q225" i="10"/>
  <c r="P227" i="10"/>
  <c r="Q222" i="10"/>
  <c r="P224" i="10"/>
  <c r="Q60" i="10"/>
  <c r="P62" i="10"/>
  <c r="Q57" i="10"/>
  <c r="P59" i="10"/>
  <c r="Q54" i="10"/>
  <c r="P56" i="10"/>
  <c r="Q51" i="10"/>
  <c r="P53" i="10"/>
  <c r="Q48" i="10"/>
  <c r="P50" i="10"/>
  <c r="AA221" i="10"/>
  <c r="Q233" i="10"/>
  <c r="AA218" i="10"/>
  <c r="G233" i="10"/>
  <c r="Q221" i="10"/>
  <c r="G221" i="10"/>
  <c r="Q218" i="10"/>
  <c r="G218" i="10"/>
  <c r="AA233" i="10"/>
  <c r="E8" i="3"/>
  <c r="E6" i="3"/>
  <c r="E7" i="3"/>
  <c r="E5" i="3"/>
  <c r="AB21" i="1"/>
  <c r="AC21" i="1" s="1"/>
  <c r="D163" i="10"/>
  <c r="F163" i="10" s="1"/>
  <c r="AK17" i="4" s="1"/>
  <c r="AD21" i="1" s="1"/>
  <c r="D151" i="10"/>
  <c r="AB20" i="1"/>
  <c r="AC20" i="1" s="1"/>
  <c r="D162" i="10"/>
  <c r="F162" i="10" s="1"/>
  <c r="AK16" i="4" s="1"/>
  <c r="AD20" i="1" s="1"/>
  <c r="AB14" i="1"/>
  <c r="AC14" i="1" s="1"/>
  <c r="D156" i="10"/>
  <c r="AB19" i="1"/>
  <c r="AC19" i="1" s="1"/>
  <c r="D161" i="10"/>
  <c r="F161" i="10" s="1"/>
  <c r="AK15" i="4" s="1"/>
  <c r="AD19" i="1" s="1"/>
  <c r="AB22" i="1"/>
  <c r="AC22" i="1" s="1"/>
  <c r="D164" i="10"/>
  <c r="F164" i="10" s="1"/>
  <c r="AK18" i="4" s="1"/>
  <c r="AD22" i="1" s="1"/>
  <c r="AB11" i="1"/>
  <c r="AC11" i="1" s="1"/>
  <c r="D153" i="10"/>
  <c r="AB15" i="1"/>
  <c r="AC15" i="1" s="1"/>
  <c r="D157" i="10"/>
  <c r="AB10" i="1"/>
  <c r="AC10" i="1" s="1"/>
  <c r="D152" i="10"/>
  <c r="AB13" i="1"/>
  <c r="AC13" i="1" s="1"/>
  <c r="D155" i="10"/>
  <c r="AB12" i="1"/>
  <c r="AC12" i="1" s="1"/>
  <c r="D154" i="10"/>
  <c r="AD16" i="1"/>
  <c r="AB16" i="1"/>
  <c r="AC16" i="1" s="1"/>
  <c r="AD18" i="1"/>
  <c r="M49" i="8" s="1"/>
  <c r="AB18" i="1"/>
  <c r="AC18" i="1" s="1"/>
  <c r="AD17" i="1"/>
  <c r="M48" i="8" s="1"/>
  <c r="AB17" i="1"/>
  <c r="AC17" i="1" s="1"/>
  <c r="AD23" i="1"/>
  <c r="M54" i="8" s="1"/>
  <c r="AB23" i="1"/>
  <c r="AC23" i="1" s="1"/>
  <c r="G4" i="3"/>
  <c r="E4" i="3"/>
  <c r="AB9" i="1"/>
  <c r="AC9" i="1" s="1"/>
  <c r="AA24" i="1" l="1"/>
  <c r="E9" i="3"/>
  <c r="E10" i="3"/>
  <c r="N75" i="10"/>
  <c r="N69" i="10"/>
  <c r="N73" i="10"/>
  <c r="O69" i="10"/>
  <c r="O73" i="10"/>
  <c r="O248" i="10"/>
  <c r="R228" i="10"/>
  <c r="Q230" i="10"/>
  <c r="R225" i="10"/>
  <c r="O244" i="10" s="1"/>
  <c r="Q227" i="10"/>
  <c r="R222" i="10"/>
  <c r="Q224" i="10"/>
  <c r="R60" i="10"/>
  <c r="Q62" i="10"/>
  <c r="R57" i="10"/>
  <c r="Q59" i="10"/>
  <c r="R54" i="10"/>
  <c r="Q56" i="10"/>
  <c r="R51" i="10"/>
  <c r="Q53" i="10"/>
  <c r="R48" i="10"/>
  <c r="Q50" i="10"/>
  <c r="H218" i="10"/>
  <c r="H233" i="10"/>
  <c r="R218" i="10"/>
  <c r="AB218" i="10"/>
  <c r="H221" i="10"/>
  <c r="R233" i="10"/>
  <c r="AB233" i="10"/>
  <c r="R221" i="10"/>
  <c r="AB221" i="10"/>
  <c r="M51" i="8"/>
  <c r="M50" i="8"/>
  <c r="M53" i="8"/>
  <c r="M52" i="8"/>
  <c r="M47" i="8"/>
  <c r="F18" i="3"/>
  <c r="F12" i="3"/>
  <c r="F11" i="3"/>
  <c r="F13" i="3"/>
  <c r="F15" i="3"/>
  <c r="F14" i="3"/>
  <c r="F17" i="3"/>
  <c r="F16" i="3"/>
  <c r="O240" i="10" l="1"/>
  <c r="O246" i="10"/>
  <c r="R230" i="10"/>
  <c r="S230" i="10"/>
  <c r="R227" i="10"/>
  <c r="S227" i="10"/>
  <c r="R224" i="10"/>
  <c r="S224" i="10"/>
  <c r="R62" i="10"/>
  <c r="S62" i="10"/>
  <c r="R59" i="10"/>
  <c r="S59" i="10"/>
  <c r="R56" i="10"/>
  <c r="S56" i="10"/>
  <c r="R53" i="10"/>
  <c r="S53" i="10"/>
  <c r="R50" i="10"/>
  <c r="S50" i="10"/>
  <c r="AC218" i="10"/>
  <c r="AC233" i="10"/>
  <c r="S218" i="10"/>
  <c r="S233" i="10"/>
  <c r="I233" i="10"/>
  <c r="S221" i="10"/>
  <c r="AC221" i="10"/>
  <c r="I221" i="10"/>
  <c r="I218" i="10"/>
  <c r="F152" i="10"/>
  <c r="AK6" i="4" s="1"/>
  <c r="AD10" i="1" s="1"/>
  <c r="W242" i="10"/>
  <c r="T233" i="10" l="1"/>
  <c r="T218" i="10"/>
  <c r="T221" i="10"/>
  <c r="J233" i="10"/>
  <c r="AD233" i="10"/>
  <c r="AD221" i="10"/>
  <c r="J218" i="10"/>
  <c r="J221" i="10"/>
  <c r="AD218" i="10"/>
  <c r="F270" i="10"/>
  <c r="Y12" i="1" s="1"/>
  <c r="W244" i="10"/>
  <c r="F5" i="3"/>
  <c r="M41" i="8"/>
  <c r="W238" i="10"/>
  <c r="K233" i="10" l="1"/>
  <c r="Q238" i="10"/>
  <c r="K221" i="10"/>
  <c r="M238" i="10"/>
  <c r="K218" i="10"/>
  <c r="L238" i="10"/>
  <c r="U221" i="10"/>
  <c r="U218" i="10"/>
  <c r="AE221" i="10"/>
  <c r="AE218" i="10"/>
  <c r="AE233" i="10"/>
  <c r="U233" i="10"/>
  <c r="W240" i="10"/>
  <c r="F269" i="10" s="1"/>
  <c r="Y11" i="1" s="1"/>
  <c r="T43" i="8"/>
  <c r="G7" i="3"/>
  <c r="F271" i="10"/>
  <c r="Y13" i="1" s="1"/>
  <c r="T44" i="8" s="1"/>
  <c r="F268" i="10"/>
  <c r="Y10" i="1" s="1"/>
  <c r="T41" i="8" l="1"/>
  <c r="Y24" i="1"/>
  <c r="AF218" i="10"/>
  <c r="AF221" i="10"/>
  <c r="V233" i="10"/>
  <c r="V218" i="10"/>
  <c r="L221" i="10"/>
  <c r="L218" i="10"/>
  <c r="AF233" i="10"/>
  <c r="V221" i="10"/>
  <c r="L233" i="10"/>
  <c r="T42" i="8"/>
  <c r="G8" i="3"/>
  <c r="G5" i="3"/>
  <c r="Y146" i="10"/>
  <c r="O146" i="10"/>
  <c r="W218" i="10" l="1"/>
  <c r="X218" i="10"/>
  <c r="AG233" i="10"/>
  <c r="AH233" i="10"/>
  <c r="W221" i="10"/>
  <c r="X221" i="10"/>
  <c r="AG221" i="10"/>
  <c r="AH221" i="10"/>
  <c r="W233" i="10"/>
  <c r="X233" i="10"/>
  <c r="M218" i="10"/>
  <c r="N218" i="10"/>
  <c r="M233" i="10"/>
  <c r="N233" i="10"/>
  <c r="M221" i="10"/>
  <c r="N221" i="10"/>
  <c r="AG218" i="10"/>
  <c r="AH218" i="10"/>
  <c r="G6" i="3"/>
  <c r="P146" i="10"/>
  <c r="AA146" i="10" l="1"/>
  <c r="Z146" i="10"/>
  <c r="Q146" i="10"/>
  <c r="AB146" i="10"/>
  <c r="R146" i="10" l="1"/>
  <c r="AC146" i="10"/>
  <c r="S146" i="10" l="1"/>
  <c r="AD146" i="10"/>
  <c r="T146" i="10" l="1"/>
  <c r="AE146" i="10"/>
  <c r="U146" i="10" l="1"/>
  <c r="F154" i="10"/>
  <c r="AK8" i="4" s="1"/>
  <c r="AD12" i="1" s="1"/>
  <c r="F151" i="10"/>
  <c r="AK5" i="4" s="1"/>
  <c r="AD9" i="1" s="1"/>
  <c r="AF146" i="10"/>
  <c r="F153" i="10"/>
  <c r="AK7" i="4" s="1"/>
  <c r="AD11" i="1" s="1"/>
  <c r="F156" i="10"/>
  <c r="AK10" i="4" s="1"/>
  <c r="AD14" i="1" s="1"/>
  <c r="V146" i="10" l="1"/>
  <c r="M40" i="8"/>
  <c r="F4" i="3"/>
  <c r="F7" i="3"/>
  <c r="M43" i="8"/>
  <c r="F9" i="3"/>
  <c r="M45" i="8"/>
  <c r="M42" i="8"/>
  <c r="F6" i="3"/>
  <c r="AG146" i="10" l="1"/>
  <c r="AH146" i="10"/>
  <c r="W146" i="10" l="1"/>
  <c r="X146" i="10"/>
  <c r="F157" i="10"/>
  <c r="AK11" i="4" s="1"/>
  <c r="AD15" i="1" s="1"/>
  <c r="F155" i="10"/>
  <c r="AK9" i="4" s="1"/>
  <c r="AD13" i="1" s="1"/>
  <c r="F8" i="3" l="1"/>
  <c r="M44" i="8"/>
  <c r="M46" i="8"/>
  <c r="F10" i="3"/>
</calcChain>
</file>

<file path=xl/sharedStrings.xml><?xml version="1.0" encoding="utf-8"?>
<sst xmlns="http://schemas.openxmlformats.org/spreadsheetml/2006/main" count="1463" uniqueCount="738">
  <si>
    <t>Nr.</t>
  </si>
  <si>
    <t>Objekt</t>
  </si>
  <si>
    <t>Identifikation</t>
  </si>
  <si>
    <t>Objekttyp</t>
  </si>
  <si>
    <t>Bau-
jahr</t>
  </si>
  <si>
    <t>Rohbau</t>
  </si>
  <si>
    <t>01 Büro und Verwaltung</t>
  </si>
  <si>
    <t>ja</t>
  </si>
  <si>
    <t>05 Industrie</t>
  </si>
  <si>
    <t>nein</t>
  </si>
  <si>
    <t>11 Gastgewerbe und Fremdenverkehr</t>
  </si>
  <si>
    <t>04 Unterricht, Bildung und Forschung</t>
  </si>
  <si>
    <t>06 Freizeit, Sport und Erholung</t>
  </si>
  <si>
    <t>07 Fürsorge und Gesundheit</t>
  </si>
  <si>
    <t>03 Wohnen</t>
  </si>
  <si>
    <t>GF zu HNF</t>
  </si>
  <si>
    <t>gut</t>
  </si>
  <si>
    <t>mittel</t>
  </si>
  <si>
    <t>schlecht</t>
  </si>
  <si>
    <t>02 Handel</t>
  </si>
  <si>
    <t>08 Land- und Forstwirtschaft</t>
  </si>
  <si>
    <t>09 Justiz und Polizei</t>
  </si>
  <si>
    <t>10 Kultur und Geselligkeit</t>
  </si>
  <si>
    <t>12 Verkehrsanlagen</t>
  </si>
  <si>
    <t>13 Militär- und Schutzanlagen</t>
  </si>
  <si>
    <t>Betriebskosten</t>
  </si>
  <si>
    <t>Grobbeurteilung von Gebäuden</t>
  </si>
  <si>
    <t>Ø</t>
  </si>
  <si>
    <t>Roh-bau</t>
  </si>
  <si>
    <t>Fas-sade
+ Dach</t>
  </si>
  <si>
    <t>Ober-
flä-chen
innen</t>
  </si>
  <si>
    <t>Ver-dachts-
stoffe</t>
  </si>
  <si>
    <t>Be-triebs-
kosten</t>
  </si>
  <si>
    <t>Fassade + Dach</t>
  </si>
  <si>
    <t>Oberflächen innen</t>
  </si>
  <si>
    <t>Haustechnik</t>
  </si>
  <si>
    <t>Baulicher Zustand
[Rating}</t>
  </si>
  <si>
    <t>Treibhausgasemission</t>
  </si>
  <si>
    <t>Verbrauch kWh/Jahr</t>
  </si>
  <si>
    <t>Verbrauch
Liter/Jahr</t>
  </si>
  <si>
    <t>Verbrauch
kg/Jahr</t>
  </si>
  <si>
    <t>Verbrauch
MJ/Jahr</t>
  </si>
  <si>
    <t>Heizöl</t>
  </si>
  <si>
    <t>Erdgas</t>
  </si>
  <si>
    <t>Kohle/Koks</t>
  </si>
  <si>
    <t>Stückholz</t>
  </si>
  <si>
    <t>Holzschnitzel</t>
  </si>
  <si>
    <t>Fernwärme</t>
  </si>
  <si>
    <t>Photovoltaik</t>
  </si>
  <si>
    <t>Umrechnungsfaktoren</t>
  </si>
  <si>
    <t>Bewertung</t>
  </si>
  <si>
    <t>Erklärung zur Bewertung</t>
  </si>
  <si>
    <t>&gt;55</t>
  </si>
  <si>
    <t>36.6-55</t>
  </si>
  <si>
    <t>18.3-36.5</t>
  </si>
  <si>
    <t>&lt;18.3</t>
  </si>
  <si>
    <t>Ener-gie-
verbr.</t>
  </si>
  <si>
    <t>Energieverbr.</t>
  </si>
  <si>
    <t>Eingabe Daten</t>
  </si>
  <si>
    <t>Passwort</t>
  </si>
  <si>
    <t>Hier können Sie die hinterlegten Datengrundlagen einsehen und ggf. anpassen</t>
  </si>
  <si>
    <t>Falls Sie eigene Datengrundlagen einpflegen oder die grafischen Darstellungen anpassen möchten, können Sie den Zellschutz mit diesem Passwort aufheben:</t>
  </si>
  <si>
    <t>kbob</t>
  </si>
  <si>
    <t>Die grafischen Darstellungen auf diesen Blättern können mittels "Kopieren/Einfügen" in beliebige Dokumente übernommen werden.</t>
  </si>
  <si>
    <t>… oder kalkulierter Wert</t>
  </si>
  <si>
    <t>HNF
Hauptnutzfläche</t>
  </si>
  <si>
    <t>weiter-verwende-ter Wert</t>
  </si>
  <si>
    <t>CHF</t>
  </si>
  <si>
    <t>MJ</t>
  </si>
  <si>
    <t>Rating</t>
  </si>
  <si>
    <t>Gebäude-
versicherungs-
wert</t>
  </si>
  <si>
    <t>GF
Geschoss-fläche</t>
  </si>
  <si>
    <t>Betriebs-
kosten-
als Ganzes p.a.</t>
  </si>
  <si>
    <t>Energie-
verbrauch als Ganzes p.a.</t>
  </si>
  <si>
    <t>Treibhaus-
gasemis-
sion als Ganzes p.a.</t>
  </si>
  <si>
    <t>HNF zu GF</t>
  </si>
  <si>
    <t>Betriebskosten ohne Wärmeerzeugung
Bezugsfläche: GF</t>
  </si>
  <si>
    <t>Flächenkalkulationen, Faustregeln und Faktoren</t>
  </si>
  <si>
    <t>Auf diesem Blatt können Sie in den grau hinterlegten (nicht geschützten) Zellen Ihre Daten eingeben.</t>
  </si>
  <si>
    <t>ausblenden</t>
  </si>
  <si>
    <t>EBF</t>
  </si>
  <si>
    <t>EBF 
Energiebezugsfläche</t>
  </si>
  <si>
    <t>Energie-
verbr.</t>
  </si>
  <si>
    <t>Betriebs-
kosten</t>
  </si>
  <si>
    <t>Gesamtenergieverbrauch</t>
  </si>
  <si>
    <t>Bemessung Energieverbrauch</t>
  </si>
  <si>
    <t>kalkulierter Wert</t>
  </si>
  <si>
    <t>Betreibs-kosten
p.a.</t>
  </si>
  <si>
    <t>Kosten Wärme-erzeugung p.a.</t>
  </si>
  <si>
    <t>&lt;</t>
  </si>
  <si>
    <t>&gt;</t>
  </si>
  <si>
    <t>Total</t>
  </si>
  <si>
    <t>Objekt Nr.</t>
  </si>
  <si>
    <t>Treib-haus-gas-emis-sion</t>
  </si>
  <si>
    <t>Stückelung in 1 Dezimalstelle nach Komma für Rating</t>
  </si>
  <si>
    <t>Datengrundlagen</t>
  </si>
  <si>
    <t xml:space="preserve">Wert manuell eingeben </t>
  </si>
  <si>
    <t>Wert manuell eingeben</t>
  </si>
  <si>
    <t>Bauli-cher Zu-stand</t>
  </si>
  <si>
    <t>weiterver-wendeter Wert für Rating</t>
  </si>
  <si>
    <t>Note</t>
  </si>
  <si>
    <t>Eine Änderung der rot hinterlegten Werte wirkt sich auf die Benotung aus!</t>
  </si>
  <si>
    <t>Herleitung Wert für Rating</t>
  </si>
  <si>
    <t>Energieverbrauch</t>
  </si>
  <si>
    <t>für Rating Grafische Darstellung 1</t>
  </si>
  <si>
    <t>← Der KBOB stehen keine Werte zur Verfügung. Weiterführende Hinweise/Daten nehmen wir gerne entgegen.</t>
  </si>
  <si>
    <t>Zusammenfassung für grafische Darstellungen</t>
  </si>
  <si>
    <t>Basis für Objekttypen</t>
  </si>
  <si>
    <t>Treibhausgas</t>
  </si>
  <si>
    <t>Betriebs-kosten ohne Wärme-erzeugung</t>
  </si>
  <si>
    <t>41.001</t>
  </si>
  <si>
    <t>Heizöl EL</t>
  </si>
  <si>
    <t>41.002</t>
  </si>
  <si>
    <t>41.004</t>
  </si>
  <si>
    <t>Kohle Koks</t>
  </si>
  <si>
    <t>41.006</t>
  </si>
  <si>
    <t>41.007</t>
  </si>
  <si>
    <t>42.016</t>
  </si>
  <si>
    <t>Fernwärme Durchschnitt Netze CH</t>
  </si>
  <si>
    <t>45.020</t>
  </si>
  <si>
    <t>CH-Verbrauchermix</t>
  </si>
  <si>
    <t>46.001</t>
  </si>
  <si>
    <t>1) Datengrundlagen Gesamtenergieverbrauch</t>
  </si>
  <si>
    <t>2) Datengrundlagen Treibhausgasemissionen</t>
  </si>
  <si>
    <t>3) Datengrundlagen Betriebskosten ohne Wärmeerzeugung</t>
  </si>
  <si>
    <t>Kosten
Wärme-erzeugung  als Ganzes p.a.</t>
  </si>
  <si>
    <t>ID-Nummer Ökobilanzdaten der KBOB:</t>
  </si>
  <si>
    <t>Pellets</t>
  </si>
  <si>
    <t>Quelle:</t>
  </si>
  <si>
    <t>Erläuterungen:</t>
  </si>
  <si>
    <t>Ökobilanzdaten KBOB</t>
  </si>
  <si>
    <t>Registerblatt Datengrundlagen, 2) Datengrundlagen Treibhausgasemissionen, ab Zeile 116</t>
  </si>
  <si>
    <t>kWh</t>
  </si>
  <si>
    <t xml:space="preserve">zu </t>
  </si>
  <si>
    <t>Liter</t>
  </si>
  <si>
    <t>kg</t>
  </si>
  <si>
    <t>Haus-
technik</t>
  </si>
  <si>
    <t>Elektrowärmepumpe Luft/Wasser</t>
  </si>
  <si>
    <t>Elektrowärmepumpe Erdsonde</t>
  </si>
  <si>
    <t>41.008</t>
  </si>
  <si>
    <t>44.001</t>
  </si>
  <si>
    <t>44.002</t>
  </si>
  <si>
    <t>&lt;-- wird von Info-Seite übernommen</t>
  </si>
  <si>
    <t>Sprachwahl</t>
  </si>
  <si>
    <t>deutsch</t>
  </si>
  <si>
    <t>français</t>
  </si>
  <si>
    <t>italiano</t>
  </si>
  <si>
    <t>oui</t>
  </si>
  <si>
    <t>non</t>
  </si>
  <si>
    <t>no</t>
  </si>
  <si>
    <t>d</t>
  </si>
  <si>
    <t>f</t>
  </si>
  <si>
    <t>i</t>
  </si>
  <si>
    <t>Blatt</t>
  </si>
  <si>
    <t>Übersicht</t>
  </si>
  <si>
    <t>Sprache / Langue / Lingua</t>
  </si>
  <si>
    <t>Ital1</t>
  </si>
  <si>
    <t>Ital2</t>
  </si>
  <si>
    <t>Ital3</t>
  </si>
  <si>
    <t>Ital4</t>
  </si>
  <si>
    <t>Ital5</t>
  </si>
  <si>
    <t>Ital6</t>
  </si>
  <si>
    <t>Ital7</t>
  </si>
  <si>
    <t>Ital8</t>
  </si>
  <si>
    <t>Ital9</t>
  </si>
  <si>
    <t>Ital10</t>
  </si>
  <si>
    <t>Ital11</t>
  </si>
  <si>
    <t>Ital12</t>
  </si>
  <si>
    <t>Information</t>
  </si>
  <si>
    <t>Berechnung der Treibhausgasemissionen:</t>
  </si>
  <si>
    <t>Tabellblatt</t>
  </si>
  <si>
    <t>Ital14</t>
  </si>
  <si>
    <t>Ital15</t>
  </si>
  <si>
    <t>Ital16</t>
  </si>
  <si>
    <t>Ital17</t>
  </si>
  <si>
    <t>Ital18</t>
  </si>
  <si>
    <t>Ital19</t>
  </si>
  <si>
    <t>Ital20</t>
  </si>
  <si>
    <t>Ital21</t>
  </si>
  <si>
    <t>Ital22</t>
  </si>
  <si>
    <t>Ital23</t>
  </si>
  <si>
    <t>Ital24</t>
  </si>
  <si>
    <t>Ital25</t>
  </si>
  <si>
    <t>Ital26</t>
  </si>
  <si>
    <t>Ital27</t>
  </si>
  <si>
    <t>Ital28</t>
  </si>
  <si>
    <t>Ital29</t>
  </si>
  <si>
    <t>Ital30</t>
  </si>
  <si>
    <t>Ital31</t>
  </si>
  <si>
    <t>Ital32</t>
  </si>
  <si>
    <t>Ital33</t>
  </si>
  <si>
    <t>Ital34</t>
  </si>
  <si>
    <t>Ital35</t>
  </si>
  <si>
    <t>Ital37</t>
  </si>
  <si>
    <t>Ital38</t>
  </si>
  <si>
    <t>Ital39</t>
  </si>
  <si>
    <t>Ital40</t>
  </si>
  <si>
    <t>Ital41</t>
  </si>
  <si>
    <t>Ital42</t>
  </si>
  <si>
    <t>Ital43</t>
  </si>
  <si>
    <t>Ital44</t>
  </si>
  <si>
    <t>Ital45</t>
  </si>
  <si>
    <t>Ital46</t>
  </si>
  <si>
    <t>Ital47</t>
  </si>
  <si>
    <t>Ital48</t>
  </si>
  <si>
    <t>Ital49</t>
  </si>
  <si>
    <t>Ital50</t>
  </si>
  <si>
    <t>Ital51</t>
  </si>
  <si>
    <t>Ital52</t>
  </si>
  <si>
    <t>Ital53</t>
  </si>
  <si>
    <t>Ital54</t>
  </si>
  <si>
    <t>Ital55</t>
  </si>
  <si>
    <t>Ital56</t>
  </si>
  <si>
    <t>Ital57</t>
  </si>
  <si>
    <t>Ital58</t>
  </si>
  <si>
    <t>Ital59</t>
  </si>
  <si>
    <t>Ital60</t>
  </si>
  <si>
    <t>Ital61</t>
  </si>
  <si>
    <t>Ital62</t>
  </si>
  <si>
    <t>Ital63</t>
  </si>
  <si>
    <t>Ital64</t>
  </si>
  <si>
    <t>Ital65</t>
  </si>
  <si>
    <t>Ital66</t>
  </si>
  <si>
    <t>Ital67</t>
  </si>
  <si>
    <t>Ital68</t>
  </si>
  <si>
    <t>Ital69</t>
  </si>
  <si>
    <t>Ital70</t>
  </si>
  <si>
    <t>Ital71</t>
  </si>
  <si>
    <t>Ital72</t>
  </si>
  <si>
    <t>Ital73</t>
  </si>
  <si>
    <t>Ital74</t>
  </si>
  <si>
    <t>Ital75</t>
  </si>
  <si>
    <t>Ital76</t>
  </si>
  <si>
    <t>Ital77</t>
  </si>
  <si>
    <t>Grafische 1</t>
  </si>
  <si>
    <t>Grafische 2</t>
  </si>
  <si>
    <t>Umrechnung</t>
  </si>
  <si>
    <t>Data</t>
  </si>
  <si>
    <t>Treibhausgasemissionen</t>
  </si>
  <si>
    <t>Optimierung Betrieb / Gebäudetechnik: bei gutem baulichem Zustand sollte der Energieverbrauch geringer sein.</t>
  </si>
  <si>
    <t>Kein Handlungsbedarf.</t>
  </si>
  <si>
    <t>Handlungsbedarf: bauliche Massnahmen erforderlich, Optimierungspotenzial allein durch betriebliche Massnahmen begrenzt.</t>
  </si>
  <si>
    <t>Instandsetzung Gebäude erforderlich, aus energetischer Sicht kein Handlungsbedarf.</t>
  </si>
  <si>
    <t>hoch</t>
  </si>
  <si>
    <t>tief</t>
  </si>
  <si>
    <t>Baulicher Zustand [Rating]</t>
  </si>
  <si>
    <t>Optimierung Energiequelle / Betrieb: bei gutem baulichem Zustand sollten der Energieverbrauch mittel bis tief und damit die Treibhausgasemissionen geringer sein.</t>
  </si>
  <si>
    <t>Handlungsbedarf: bauliche Massnahmen und andere Energiequelle erforderlich, Optimierungspotenzial allein durch betriebliche Massnahmen begrenzt.</t>
  </si>
  <si>
    <t>Instandsetzung Gebäude erforderlich, aus Sicht Treibhausgasemissionen kein Handlungsbedarf.</t>
  </si>
  <si>
    <t>Optimierung Betrieb: bei gutem baulichem Zustand sollten die Betriebskosten geringer sein.</t>
  </si>
  <si>
    <t>Instandsetzung Gebäude erforderlich, aus Sicht Betriebskosten kein Handlungsbedarf.</t>
  </si>
  <si>
    <t>sì</t>
  </si>
  <si>
    <t>allgemein</t>
  </si>
  <si>
    <t>Baulicher Zustand</t>
  </si>
  <si>
    <t>Ital78</t>
  </si>
  <si>
    <t>Ital91</t>
  </si>
  <si>
    <t>Ital95</t>
  </si>
  <si>
    <t>Ital96</t>
  </si>
  <si>
    <t>Ital97</t>
  </si>
  <si>
    <t>Ital98</t>
  </si>
  <si>
    <t>Ital99</t>
  </si>
  <si>
    <t>Ital100</t>
  </si>
  <si>
    <t>Ital101</t>
  </si>
  <si>
    <t>Ital102</t>
  </si>
  <si>
    <t>Ital103</t>
  </si>
  <si>
    <t>Ital104</t>
  </si>
  <si>
    <t>Ital105</t>
  </si>
  <si>
    <t>Ital107</t>
  </si>
  <si>
    <t>Ital108</t>
  </si>
  <si>
    <t>Ital109</t>
  </si>
  <si>
    <t>Ital110</t>
  </si>
  <si>
    <t>Ital111</t>
  </si>
  <si>
    <t>Ital112</t>
  </si>
  <si>
    <t>Ital113</t>
  </si>
  <si>
    <t>Ital114</t>
  </si>
  <si>
    <t>Ital115</t>
  </si>
  <si>
    <t>Ital116</t>
  </si>
  <si>
    <t>Ital117</t>
  </si>
  <si>
    <t>Ital79</t>
  </si>
  <si>
    <t>Ital80</t>
  </si>
  <si>
    <t>Ital81</t>
  </si>
  <si>
    <t>Ital82</t>
  </si>
  <si>
    <t>Ital83</t>
  </si>
  <si>
    <t>Ital84</t>
  </si>
  <si>
    <t>Ital85</t>
  </si>
  <si>
    <t>Ital87</t>
  </si>
  <si>
    <t>Ital88</t>
  </si>
  <si>
    <t>Ital89</t>
  </si>
  <si>
    <t>Ital90</t>
  </si>
  <si>
    <t>Ital92</t>
  </si>
  <si>
    <t>Ital93</t>
  </si>
  <si>
    <t>Ital94</t>
  </si>
  <si>
    <t>Ital106</t>
  </si>
  <si>
    <t>Ital118</t>
  </si>
  <si>
    <t>Ital119</t>
  </si>
  <si>
    <t>Ital120</t>
  </si>
  <si>
    <t>Ital121</t>
  </si>
  <si>
    <t>Ital122</t>
  </si>
  <si>
    <t>Ital123</t>
  </si>
  <si>
    <t>Ital124</t>
  </si>
  <si>
    <t>Ital125</t>
  </si>
  <si>
    <t>Ital126</t>
  </si>
  <si>
    <t>Ital127</t>
  </si>
  <si>
    <t>Ital128</t>
  </si>
  <si>
    <t>Ital129</t>
  </si>
  <si>
    <t>Ital130</t>
  </si>
  <si>
    <t>Ital131</t>
  </si>
  <si>
    <t>Ital132</t>
  </si>
  <si>
    <t>Ital133</t>
  </si>
  <si>
    <t>Ital134</t>
  </si>
  <si>
    <t>Ital135</t>
  </si>
  <si>
    <t>Ital136</t>
  </si>
  <si>
    <t>Ital137</t>
  </si>
  <si>
    <t>Ital138</t>
  </si>
  <si>
    <t>Ital139</t>
  </si>
  <si>
    <t>Ital140</t>
  </si>
  <si>
    <t>Ital141</t>
  </si>
  <si>
    <t>Ital142</t>
  </si>
  <si>
    <t>Ital143</t>
  </si>
  <si>
    <t>Ital144</t>
  </si>
  <si>
    <t>Ital145</t>
  </si>
  <si>
    <t>Ital146</t>
  </si>
  <si>
    <t>Ital147</t>
  </si>
  <si>
    <t>Ital148</t>
  </si>
  <si>
    <t>Eingabe Daten (ausgebl.)</t>
  </si>
  <si>
    <t>Ital36</t>
  </si>
  <si>
    <t>Ital149</t>
  </si>
  <si>
    <t>Ital150</t>
  </si>
  <si>
    <t>Ital151</t>
  </si>
  <si>
    <t>Ital152</t>
  </si>
  <si>
    <t>Ital153</t>
  </si>
  <si>
    <t>Ital154</t>
  </si>
  <si>
    <t>Ital155</t>
  </si>
  <si>
    <t>Ital156</t>
  </si>
  <si>
    <t>kgCO₂</t>
  </si>
  <si>
    <t>Umrechnung CO₂-Emissionen.</t>
  </si>
  <si>
    <t>m²</t>
  </si>
  <si>
    <t>CHF/m² GF</t>
  </si>
  <si>
    <t>Energieverbrauch:
Lage des Punktes: MJ / m² EBF p.a., Rating
Grösse des Punktes: MJ p.a.</t>
  </si>
  <si>
    <t>Treibhausgasemissionen:
Lage des Punktes: kg CO₂ / m² EBF p.a., Rating
Grösse des Punktes: kg CO₂ p.a.</t>
  </si>
  <si>
    <t>Betriebskosten ohne Wärmeerzeugung:
Lage des Punktes: CHF / m² GF p.a., Rating
Grösse des Punktes: CHF p.a</t>
  </si>
  <si>
    <t>Nummer des Objekts</t>
  </si>
  <si>
    <t>Baulicher Zustand, Betriebkosten und Energieverbrauch</t>
  </si>
  <si>
    <t>Ital157</t>
  </si>
  <si>
    <t>Ital159</t>
  </si>
  <si>
    <t>Ital160</t>
  </si>
  <si>
    <t>Ital161</t>
  </si>
  <si>
    <t>Ital162</t>
  </si>
  <si>
    <t>Ital168</t>
  </si>
  <si>
    <t>Ital171</t>
  </si>
  <si>
    <t>Ital174</t>
  </si>
  <si>
    <t>Ital177</t>
  </si>
  <si>
    <t>Ital180</t>
  </si>
  <si>
    <t>Ital183</t>
  </si>
  <si>
    <t>Ital186</t>
  </si>
  <si>
    <t>Ital189</t>
  </si>
  <si>
    <t>Ital190</t>
  </si>
  <si>
    <t>Ital191</t>
  </si>
  <si>
    <t>Ital192</t>
  </si>
  <si>
    <t>Ital193</t>
  </si>
  <si>
    <t>Ital194</t>
  </si>
  <si>
    <t>Ital195</t>
  </si>
  <si>
    <t>Ital196</t>
  </si>
  <si>
    <t>Ital197</t>
  </si>
  <si>
    <t>Ital198</t>
  </si>
  <si>
    <t>Ital199</t>
  </si>
  <si>
    <t>Ital200</t>
  </si>
  <si>
    <t>Ital201</t>
  </si>
  <si>
    <t>Ital202</t>
  </si>
  <si>
    <t>Ital203</t>
  </si>
  <si>
    <t>Ital204</t>
  </si>
  <si>
    <t>Ital205</t>
  </si>
  <si>
    <t>Ital206</t>
  </si>
  <si>
    <t>Ital207</t>
  </si>
  <si>
    <t>Ital208</t>
  </si>
  <si>
    <t>Ital209</t>
  </si>
  <si>
    <t>Ital210</t>
  </si>
  <si>
    <t>Ital211</t>
  </si>
  <si>
    <t>Ital212</t>
  </si>
  <si>
    <t>Ital213</t>
  </si>
  <si>
    <t>Ital214</t>
  </si>
  <si>
    <t>Ital215</t>
  </si>
  <si>
    <t>Ital216</t>
  </si>
  <si>
    <t>Ital217</t>
  </si>
  <si>
    <r>
      <t>EBF (m²</t>
    </r>
    <r>
      <rPr>
        <sz val="8"/>
        <rFont val="Arial"/>
        <family val="2"/>
      </rPr>
      <t>)</t>
    </r>
  </si>
  <si>
    <r>
      <t>Kg CO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/
Jahr*m²</t>
    </r>
  </si>
  <si>
    <r>
      <t>Kg CO₂</t>
    </r>
    <r>
      <rPr>
        <sz val="8"/>
        <rFont val="Arial"/>
        <family val="2"/>
      </rPr>
      <t>/
Jahr</t>
    </r>
  </si>
  <si>
    <r>
      <t>Kg CO₂</t>
    </r>
    <r>
      <rPr>
        <sz val="8"/>
        <rFont val="Arial"/>
        <family val="2"/>
      </rPr>
      <t>/
Jahr*m²</t>
    </r>
  </si>
  <si>
    <t>Werte
(kgCO₂/Jahr*m²)</t>
  </si>
  <si>
    <r>
      <t>Total
Kg CO₂</t>
    </r>
    <r>
      <rPr>
        <sz val="8"/>
        <rFont val="Arial"/>
        <family val="2"/>
      </rPr>
      <t>/Jahr</t>
    </r>
  </si>
  <si>
    <r>
      <t>Total
Kg CO₂</t>
    </r>
    <r>
      <rPr>
        <sz val="8"/>
        <rFont val="Arial"/>
        <family val="2"/>
      </rPr>
      <t>/Jahr*m²</t>
    </r>
  </si>
  <si>
    <r>
      <t>Verbrauch
m³</t>
    </r>
    <r>
      <rPr>
        <sz val="8"/>
        <rFont val="Arial"/>
        <family val="2"/>
      </rPr>
      <t>/Jahr</t>
    </r>
  </si>
  <si>
    <t>Ital163</t>
  </si>
  <si>
    <t>Ital164</t>
  </si>
  <si>
    <t>Ital166</t>
  </si>
  <si>
    <t>Ital167</t>
  </si>
  <si>
    <t>Ital169</t>
  </si>
  <si>
    <t>Ital170</t>
  </si>
  <si>
    <t>Ital172</t>
  </si>
  <si>
    <t>Ital173</t>
  </si>
  <si>
    <t>Ital175</t>
  </si>
  <si>
    <t>Ital176</t>
  </si>
  <si>
    <t>Ital178</t>
  </si>
  <si>
    <t>Ital179</t>
  </si>
  <si>
    <t>Ital181</t>
  </si>
  <si>
    <t>Ital182</t>
  </si>
  <si>
    <t>Ital184</t>
  </si>
  <si>
    <t>Ital185</t>
  </si>
  <si>
    <t>Ital187</t>
  </si>
  <si>
    <t>Ital188</t>
  </si>
  <si>
    <t>Treib-hausgas-emission</t>
  </si>
  <si>
    <t>Blatt Datengrundlagen (Ziffer 1): Durch die Anwender auszufüllen. Hier kann die KBOB keine Daten zur Verfügung stellen</t>
  </si>
  <si>
    <t>Ital218</t>
  </si>
  <si>
    <t>Ital219</t>
  </si>
  <si>
    <t>Ital221</t>
  </si>
  <si>
    <t>Ital223</t>
  </si>
  <si>
    <t>Ital225</t>
  </si>
  <si>
    <t>Ital226</t>
  </si>
  <si>
    <t>Ital227</t>
  </si>
  <si>
    <t>Ital228</t>
  </si>
  <si>
    <t>Ital229</t>
  </si>
  <si>
    <t>Ital230</t>
  </si>
  <si>
    <t>Ital231</t>
  </si>
  <si>
    <t>Ital232</t>
  </si>
  <si>
    <t>Ital233</t>
  </si>
  <si>
    <t>Ital234</t>
  </si>
  <si>
    <t>Ital235</t>
  </si>
  <si>
    <t>Ital236</t>
  </si>
  <si>
    <t>Ital237</t>
  </si>
  <si>
    <t>Ital238</t>
  </si>
  <si>
    <t>Ital239</t>
  </si>
  <si>
    <t>Ital240</t>
  </si>
  <si>
    <t>Ital241</t>
  </si>
  <si>
    <t>Ital243</t>
  </si>
  <si>
    <t>Ital245</t>
  </si>
  <si>
    <t>Ital246</t>
  </si>
  <si>
    <r>
      <t>MJ/m²</t>
    </r>
    <r>
      <rPr>
        <sz val="10"/>
        <rFont val="Arial"/>
        <family val="2"/>
      </rPr>
      <t>*Jahr</t>
    </r>
  </si>
  <si>
    <t>Werte (kgCO₂/Jahr*m²)</t>
  </si>
  <si>
    <t>Folgende Energiequellen wurden berücksichtigt:</t>
  </si>
  <si>
    <r>
      <t>m</t>
    </r>
    <r>
      <rPr>
        <sz val="8"/>
        <color theme="1"/>
        <rFont val="Calibri"/>
        <family val="2"/>
      </rPr>
      <t>³</t>
    </r>
  </si>
  <si>
    <t>In den Ökobilanzdaten werden als Bezugseinheit kWh angegeben. Für die Umrechnung in Liter, m³, kg und MJ wurden die nebenan aufgeführten Faktoren angewendet.</t>
  </si>
  <si>
    <t>Kg CO₂/Jahr*m²</t>
  </si>
  <si>
    <t>CHF/ m² p.a.</t>
  </si>
  <si>
    <t>Ital247</t>
  </si>
  <si>
    <t>Ital248</t>
  </si>
  <si>
    <t>Ital249</t>
  </si>
  <si>
    <t>Ital250</t>
  </si>
  <si>
    <t>Ital251</t>
  </si>
  <si>
    <t>Ital252</t>
  </si>
  <si>
    <t>Ital253</t>
  </si>
  <si>
    <t>Ital254</t>
  </si>
  <si>
    <t>Ital255</t>
  </si>
  <si>
    <t>Ital256</t>
  </si>
  <si>
    <t>Ital257</t>
  </si>
  <si>
    <t>Ital258</t>
  </si>
  <si>
    <t>Ital259</t>
  </si>
  <si>
    <t>Ital260</t>
  </si>
  <si>
    <t>Ital261</t>
  </si>
  <si>
    <t>Ital262</t>
  </si>
  <si>
    <t>Ital263</t>
  </si>
  <si>
    <t>Ital264</t>
  </si>
  <si>
    <t>Ital265</t>
  </si>
  <si>
    <t>Ital266</t>
  </si>
  <si>
    <t>Ital267</t>
  </si>
  <si>
    <t>Ital268</t>
  </si>
  <si>
    <t>Ital269</t>
  </si>
  <si>
    <t>Ital270</t>
  </si>
  <si>
    <t>Ital271</t>
  </si>
  <si>
    <t>Ital272</t>
  </si>
  <si>
    <t>Ital273</t>
  </si>
  <si>
    <t>Ital274</t>
  </si>
  <si>
    <t>Ital275</t>
  </si>
  <si>
    <t>Ital276</t>
  </si>
  <si>
    <t>Ital277</t>
  </si>
  <si>
    <t>Ital278</t>
  </si>
  <si>
    <t>Ital279</t>
  </si>
  <si>
    <t>Ital280</t>
  </si>
  <si>
    <t>Ital281</t>
  </si>
  <si>
    <t>Ital282</t>
  </si>
  <si>
    <t>Ital283</t>
  </si>
  <si>
    <t>Ital284</t>
  </si>
  <si>
    <t>Ital285</t>
  </si>
  <si>
    <t>Ital286</t>
  </si>
  <si>
    <t>Ital287</t>
  </si>
  <si>
    <t>Ital288</t>
  </si>
  <si>
    <t>Ital289</t>
  </si>
  <si>
    <t>Ital290</t>
  </si>
  <si>
    <t>Ital291</t>
  </si>
  <si>
    <t>Ital292</t>
  </si>
  <si>
    <t>Ital293</t>
  </si>
  <si>
    <t>Ital294</t>
  </si>
  <si>
    <t>Ital295</t>
  </si>
  <si>
    <t>Ital296</t>
  </si>
  <si>
    <t>Ital297</t>
  </si>
  <si>
    <t>Ital298</t>
  </si>
  <si>
    <t>Ital299</t>
  </si>
  <si>
    <t>Ital300</t>
  </si>
  <si>
    <t>Ital301</t>
  </si>
  <si>
    <t>Ital302</t>
  </si>
  <si>
    <t>Ital303</t>
  </si>
  <si>
    <t>Ital304</t>
  </si>
  <si>
    <t>Ital305</t>
  </si>
  <si>
    <t>Ital306</t>
  </si>
  <si>
    <t>Ital307</t>
  </si>
  <si>
    <t>Ital308</t>
  </si>
  <si>
    <t>Ital309</t>
  </si>
  <si>
    <t>Ital310</t>
  </si>
  <si>
    <t>Ital311</t>
  </si>
  <si>
    <t>Ital312</t>
  </si>
  <si>
    <t>Ital313</t>
  </si>
  <si>
    <t>Ital314</t>
  </si>
  <si>
    <t>Ital315</t>
  </si>
  <si>
    <t>Ital316</t>
  </si>
  <si>
    <t>Ital317</t>
  </si>
  <si>
    <t>Ital318</t>
  </si>
  <si>
    <t>Ital319</t>
  </si>
  <si>
    <t>Ital320</t>
  </si>
  <si>
    <t>Ital321</t>
  </si>
  <si>
    <t>Ital322</t>
  </si>
  <si>
    <t>Ital323</t>
  </si>
  <si>
    <t>Ital324</t>
  </si>
  <si>
    <t>Ital325</t>
  </si>
  <si>
    <t>Ital326</t>
  </si>
  <si>
    <t>Ital327</t>
  </si>
  <si>
    <t>Ital329</t>
  </si>
  <si>
    <t>Ital330</t>
  </si>
  <si>
    <t>Ital331</t>
  </si>
  <si>
    <t>Ital332</t>
  </si>
  <si>
    <t>Ital333</t>
  </si>
  <si>
    <t>Ital334</t>
  </si>
  <si>
    <t>Ital335</t>
  </si>
  <si>
    <t>Ital336</t>
  </si>
  <si>
    <t>Ital337</t>
  </si>
  <si>
    <t>Ital338</t>
  </si>
  <si>
    <t>Ital339</t>
  </si>
  <si>
    <t>Ital340</t>
  </si>
  <si>
    <t>Ital341</t>
  </si>
  <si>
    <t>Ital342</t>
  </si>
  <si>
    <t>Ital343</t>
  </si>
  <si>
    <t>Ital344</t>
  </si>
  <si>
    <t>Ital345</t>
  </si>
  <si>
    <t>Données écobilans dans la construction KBOB</t>
  </si>
  <si>
    <t>Dati dell’ecobilancio nel settore della costruzione KBOB</t>
  </si>
  <si>
    <t>Quelle Ökobilanzdaten:</t>
  </si>
  <si>
    <t>www.kbob.admin.ch</t>
  </si>
  <si>
    <t>de:</t>
  </si>
  <si>
    <t>fr:</t>
  </si>
  <si>
    <t>it:</t>
  </si>
  <si>
    <t>Quelle Betriebskosten ohne Wärmeerzeugung:</t>
  </si>
  <si>
    <t>FM Monitor 2020 by pom+Consulting AG</t>
  </si>
  <si>
    <t>Kostenarten by pom+Consulting AG</t>
  </si>
  <si>
    <t>Types de coûts by pom+Consulting AG</t>
  </si>
  <si>
    <t>Ital222</t>
  </si>
  <si>
    <t>Ital224</t>
  </si>
  <si>
    <t>Ital242</t>
  </si>
  <si>
    <t>Ital244</t>
  </si>
  <si>
    <t>Ital346</t>
  </si>
  <si>
    <t>Ital347</t>
  </si>
  <si>
    <t>Sur cette feuille de calcul, vous pouvez saisir vos données dans les cellules grisées (non protégées).</t>
  </si>
  <si>
    <t>Les représentations graphiques sur ces feuilles de calcul peuvent être reprises dans n'importe quel document par «copier/coller».</t>
  </si>
  <si>
    <t>Sur «Représentations graphiques (1)», vous trouverez une juxtaposition de la consommation d'énergie, des émissions de gaz à effet de serre et des coûts d'exploitation. «Représentations graphiques (2)» présente les autres diagrammes.</t>
  </si>
  <si>
    <t>Il s'agit d'une feuille d'aide. Les données de consommation saisies ici sont converties en émissions de CO2 et automatiquement transférées dans la feuille «Saisie des données».</t>
  </si>
  <si>
    <t>Vous pouvez consulter ici les bases de données enregistrées et les adapter si nécessaire.</t>
  </si>
  <si>
    <t>Mot de passe</t>
  </si>
  <si>
    <t>Si vous souhaitez insérer vos propres bases de données ou adapter les représentations graphiques, vous pouvez supprimer la protection des cellules à l'aide du mot de passe suivant:</t>
  </si>
  <si>
    <t>Évaluation sommaire des bâtiments</t>
  </si>
  <si>
    <t>N°</t>
  </si>
  <si>
    <t>Bâtiment</t>
  </si>
  <si>
    <t>Identification</t>
  </si>
  <si>
    <t>Type de bâtiment</t>
  </si>
  <si>
    <t>Valeur d'assurance du bâtiment</t>
  </si>
  <si>
    <t>SP
surface de plancher</t>
  </si>
  <si>
    <t>SUP
Surface utile principale</t>
  </si>
  <si>
    <t>SRE
Surface de référence énergétique</t>
  </si>
  <si>
    <t>SRE</t>
  </si>
  <si>
    <t>Construction du gros œuvre</t>
  </si>
  <si>
    <t>Domotique</t>
  </si>
  <si>
    <t>État du bâtiment</t>
  </si>
  <si>
    <t>Coûts 
d'exploitation
dans l'ensemble p.a.</t>
  </si>
  <si>
    <t>Coûts
de la production de chaleur dans l'ensemble p.a.</t>
  </si>
  <si>
    <t>Coûts de la production de chaleur p.a.</t>
  </si>
  <si>
    <t>Émissions de gaz à effet de serre</t>
  </si>
  <si>
    <t xml:space="preserve">... ou valeur calculée </t>
  </si>
  <si>
    <t>Valeur réutilisée</t>
  </si>
  <si>
    <t>... ou valeur calculée</t>
  </si>
  <si>
    <t>Saisir la valeur manuellement</t>
  </si>
  <si>
    <t>Valeur calculée</t>
  </si>
  <si>
    <t>Valeur réutilisée pour l'évaluation</t>
  </si>
  <si>
    <t>Évaluation</t>
  </si>
  <si>
    <t>CHF/m² SP</t>
  </si>
  <si>
    <t>Calcul des émissions de gaz à effet de serre:</t>
  </si>
  <si>
    <t>Feuille de calcul</t>
  </si>
  <si>
    <t>Calcul des émissions de CO₂.</t>
  </si>
  <si>
    <t xml:space="preserve">Consommation d'énergie </t>
  </si>
  <si>
    <t>Optimisation de l'exploitation / de la domotique: si le bâtiment est en bon état, la consommation d'énergie devrait être plus faible.</t>
  </si>
  <si>
    <t>Aucune action requise</t>
  </si>
  <si>
    <t>Action requise: mesures de construction nécessaires, potentiel d'optimisation limité par les seules mesures d'exploitation.</t>
  </si>
  <si>
    <t>Remise en état du bâtiment nécessaire, pas d'action requise du point de vue énergétique.</t>
  </si>
  <si>
    <t>Bon</t>
  </si>
  <si>
    <t>Moyen</t>
  </si>
  <si>
    <t>Mauvais</t>
  </si>
  <si>
    <t>Élevée</t>
  </si>
  <si>
    <t>Moyenne</t>
  </si>
  <si>
    <t>Faible</t>
  </si>
  <si>
    <t>État du bâtiment [évaluation]</t>
  </si>
  <si>
    <t>Optimisation de la source d'énergie / de l'exploitation: si le bâtiment est en bon état, la consommation d'énergie devrait être moyenne à faible, et les émissions de gaz à effet de serre sont donc plus faibles.</t>
  </si>
  <si>
    <t>Action requise: mesures de construction et autre source d'énergie nécessaires, potentiel d'optimisation limité par les seules mesures d'exploitation.</t>
  </si>
  <si>
    <t>Remise en état du bâtiment nécessaire, pas d'action requise du point de vue des émissions de gaz à effet de serre.</t>
  </si>
  <si>
    <t>Coûts d'exploitation</t>
  </si>
  <si>
    <t>Optimisation de l'exploitation: si le bâtiment est en bon état, les coûts d'exploitation devraient être moins élevés.</t>
  </si>
  <si>
    <t xml:space="preserve">Aucune action requise </t>
  </si>
  <si>
    <t>Remise en état du bâtiment nécessaire, pas de nécessité d'agir du point de vue des coûts d'exploitation.</t>
  </si>
  <si>
    <t xml:space="preserve">État du bâtiment </t>
  </si>
  <si>
    <t>Émission de gaz à effet de serre</t>
  </si>
  <si>
    <t>Numéro du bâtiment</t>
  </si>
  <si>
    <t>État du bâtiment, coûts d'exploitation et consommation d'énergie</t>
  </si>
  <si>
    <t>Huile de chauffage</t>
  </si>
  <si>
    <t>Gaz naturel</t>
  </si>
  <si>
    <t>Charbon/coke de houille</t>
  </si>
  <si>
    <t>Bois (bûches)</t>
  </si>
  <si>
    <t>Copeaux de bois</t>
  </si>
  <si>
    <t>Chaleur à distance</t>
  </si>
  <si>
    <t>Photovoltaïque</t>
  </si>
  <si>
    <t>Kg CO₂/
an*m²</t>
  </si>
  <si>
    <t>Kg CO2/
an*m²</t>
  </si>
  <si>
    <t xml:space="preserve">Facteurs de correction </t>
  </si>
  <si>
    <r>
      <t>Total
Kg CO₂</t>
    </r>
    <r>
      <rPr>
        <sz val="8"/>
        <rFont val="Arial"/>
        <family val="2"/>
      </rPr>
      <t>/an</t>
    </r>
  </si>
  <si>
    <r>
      <t>Total
Kg CO₂</t>
    </r>
    <r>
      <rPr>
        <sz val="8"/>
        <rFont val="Arial"/>
        <family val="2"/>
      </rPr>
      <t>/an*m²</t>
    </r>
  </si>
  <si>
    <t>Source:</t>
  </si>
  <si>
    <t>Explications:</t>
  </si>
  <si>
    <t>Onglet Bases de données, 2) Bases de données sur les émissions de gaz à effet de serre, à partir de la ligne 116</t>
  </si>
  <si>
    <t>Explication de l'évaluation</t>
  </si>
  <si>
    <t>Base pour les types de bâtiment</t>
  </si>
  <si>
    <t>06 Loisirs, sports et détente</t>
  </si>
  <si>
    <t>01 Bureau et administration</t>
  </si>
  <si>
    <t>02 Commerce</t>
  </si>
  <si>
    <t>03 Résidence</t>
  </si>
  <si>
    <t>04 Enseignement, formation et recherche</t>
  </si>
  <si>
    <t>07 Prévoyance et santé</t>
  </si>
  <si>
    <t>08 Agriculture et économie forestière</t>
  </si>
  <si>
    <t>09 Justice et police</t>
  </si>
  <si>
    <t>10 Culture et convivialité</t>
  </si>
  <si>
    <t>11 Hôtellerie et tourisme</t>
  </si>
  <si>
    <t>12 Installations de transport</t>
  </si>
  <si>
    <t>13 Installations militaires et de protection civile</t>
  </si>
  <si>
    <t>Feuille Bases de données (chiffre 1): à remplir par les utilisateurs. La KBOB ne peut pas mettre de données à disposition.</t>
  </si>
  <si>
    <t>Résumé pour les représentations graphiques</t>
  </si>
  <si>
    <r>
      <t>Consomm. d</t>
    </r>
    <r>
      <rPr>
        <sz val="8"/>
        <rFont val="Arial"/>
        <family val="2"/>
      </rPr>
      <t>'énergie</t>
    </r>
  </si>
  <si>
    <r>
      <rPr>
        <sz val="8"/>
        <rFont val="Arial"/>
        <family val="2"/>
      </rPr>
      <t>Gaz à effet de serre</t>
    </r>
  </si>
  <si>
    <r>
      <rPr>
        <sz val="8"/>
        <rFont val="Arial"/>
        <family val="2"/>
      </rPr>
      <t>Coûts d'exploitation</t>
    </r>
  </si>
  <si>
    <t>1) Bases de données Consommation totale d'énergie</t>
  </si>
  <si>
    <t>Consommation totale d'énergie</t>
  </si>
  <si>
    <t>Mesure de la consommation d'énergie</t>
  </si>
  <si>
    <t>Mauvaise</t>
  </si>
  <si>
    <t>Une modification des valeurs surlignées en rouge a des répercussions sur la notation!</t>
  </si>
  <si>
    <t>← La KBOB ne dispose d'aucune valeur. Nous acceptons volontiers d'autres informations/données.</t>
  </si>
  <si>
    <t>Valeur d'1 décimale après la virgule pour l'évaluation</t>
  </si>
  <si>
    <t>Déduction de la valeur pour l'évaluation</t>
  </si>
  <si>
    <t>Consommation d'énergie</t>
  </si>
  <si>
    <t>N° de bâtiment</t>
  </si>
  <si>
    <t>2) Bases de données sur les émissions de gaz à effet de serre</t>
  </si>
  <si>
    <t>Valeurs
(kgCO₂/an*m²)</t>
  </si>
  <si>
    <t>Valeurs (kgCO₂/an*m²)</t>
  </si>
  <si>
    <t>facteurs de correction</t>
  </si>
  <si>
    <t>Mazout EL</t>
  </si>
  <si>
    <t>Coke de houille</t>
  </si>
  <si>
    <t>Chauffage à distance, moyenne réseaux CH</t>
  </si>
  <si>
    <t>Mix consommateur CH</t>
  </si>
  <si>
    <t>en</t>
  </si>
  <si>
    <t>litres</t>
  </si>
  <si>
    <t>Kg CO₂/an*m²</t>
  </si>
  <si>
    <t>3) Bases de données Coûts d'exploitation sans production de chaleur</t>
  </si>
  <si>
    <t>Calculs de surface, règles empiriques et facteurs</t>
  </si>
  <si>
    <t>SUP en SR</t>
  </si>
  <si>
    <t>SR en SUP</t>
  </si>
  <si>
    <t>Source coûts d'exploitation sans production de chaleur:</t>
  </si>
  <si>
    <t>Façade + toit</t>
  </si>
  <si>
    <t>Surfaces intérieures</t>
  </si>
  <si>
    <t>État du bâtiment [Évaluation]</t>
  </si>
  <si>
    <t>Dropdown</t>
  </si>
  <si>
    <t>MJ/m²*an</t>
  </si>
  <si>
    <t>Auf «Grafische Darstellungen (1)» finden Sie eine Gegenüberstellung Energieverbrauch / Treibhausgas-emissionen / Betriegskosten, «Grafische Darstellungen (2)» zeigt die übrigen Diagramme.</t>
  </si>
  <si>
    <t>Das ist ein Hilfsblatt. Die hier eingegebenen Verbrauchsdaten werden in CO₂-Emissionen umgerechnet und automatisch aufs Blatt «Eingabe Daten» übertragen.</t>
  </si>
  <si>
    <t>Année de con-struc-tion</t>
  </si>
  <si>
    <t>Con-struc-tion du gros œuvre</t>
  </si>
  <si>
    <t>Faça-de +
toit</t>
  </si>
  <si>
    <t>Surfa-ces 
inté-rieures</t>
  </si>
  <si>
    <t>Domo-tique</t>
  </si>
  <si>
    <t>État du bâti-ment</t>
  </si>
  <si>
    <t>Coûts d'exploita-tion
p.a.</t>
  </si>
  <si>
    <t>Coûts d'exploita-tion sans production de chaleur</t>
  </si>
  <si>
    <t>Coûts 
d'ex-ploita-tion</t>
  </si>
  <si>
    <t>Consomma-tion
d'énergie dans l'ensemble p.a.</t>
  </si>
  <si>
    <t>Con-somma-tion
d'énergie.</t>
  </si>
  <si>
    <t>Émiss. de gaz à ef-
fet de ser-re dans l'ensemble p.a.</t>
  </si>
  <si>
    <t>Substan-ces suspec-tées</t>
  </si>
  <si>
    <t xml:space="preserve">Saisir la valeur manuelle-ment </t>
  </si>
  <si>
    <t>Éval.</t>
  </si>
  <si>
    <t>Consommation d'énergie:
Situation du point: MJ / m² SRE p.a., évaluation
Taille du point: MJ p.a.</t>
  </si>
  <si>
    <t>Émissions de gaz à effet de serre:
Situation du point: kg CO₂ / m² SRE p.a., évaluation
Taille du point: kg CO₂ p.a.</t>
  </si>
  <si>
    <t>Coûts d'exploitation sans production de chaleur:
Situation du point: CHF / m² SR p.a., évaluation
Taille du point: CHF p.a.</t>
  </si>
  <si>
    <t>Consom-mation 
d'énergie.</t>
  </si>
  <si>
    <t>Coûts 
d'exploita-tion</t>
  </si>
  <si>
    <t>N° d'identification Données d'écobilan de la KBOB</t>
  </si>
  <si>
    <t>SRE (m²)</t>
  </si>
  <si>
    <t>Consom-mation
litre/an</t>
  </si>
  <si>
    <t>Consom-mation
m³/an</t>
  </si>
  <si>
    <t>Kg CO₂/an</t>
  </si>
  <si>
    <t>Consom-mation
kg/an</t>
  </si>
  <si>
    <t>Consom-mation
MJ/an</t>
  </si>
  <si>
    <t>Consom-mation kWh/an</t>
  </si>
  <si>
    <t>N° de bâti.</t>
  </si>
  <si>
    <t>Coûts d'exploit.</t>
  </si>
  <si>
    <t>Source données d'écobilans:</t>
  </si>
  <si>
    <r>
      <t>Dans les données d'écobilans, l'unité de référence est le kWh. Pour la conversion en litres, m</t>
    </r>
    <r>
      <rPr>
        <sz val="8"/>
        <color theme="1"/>
        <rFont val="Calibri"/>
        <family val="2"/>
      </rPr>
      <t>³</t>
    </r>
    <r>
      <rPr>
        <sz val="8"/>
        <color theme="1"/>
        <rFont val="Arial"/>
        <family val="2"/>
      </rPr>
      <t>, kg et MJ, les facteurs indiqués ci-contre ont été appliqués.</t>
    </r>
  </si>
  <si>
    <t>Coûts d'exploitation sans production de chaleur surfaces de référence: SR</t>
  </si>
  <si>
    <t>!!!: Fehlende Daten im Blatt «Datengrundlagen»! Bitte in Ziffer 1 (Datengrundlagen Gesamtenergieverbrauch) Daten eintragen oder anderen Objekttyp wählen.</t>
  </si>
  <si>
    <t>!!!: Données manquantes dans la feuille «Bases de données» ! Veuillez saisir les données sous le chiffre 1 (Bases de données Consommation totale d'énergie) ou sélectionner un autre type de bâtiment.</t>
  </si>
  <si>
    <t>Granules (pellets)</t>
  </si>
  <si>
    <t>Pompe à chaleur électrique air-eau</t>
  </si>
  <si>
    <t>Pompe à chaleur électrique sonde géothermique</t>
  </si>
  <si>
    <t>Pompe à chaleur électrique
air-eau</t>
  </si>
  <si>
    <t>Pompe à chaleur électrique
sonde géothermique</t>
  </si>
  <si>
    <t>Elektrowärmepumpe
Luft/Wasser</t>
  </si>
  <si>
    <t>Elektrowärmepumpe
Erdsonde</t>
  </si>
  <si>
    <t>Émis-sion de gaz à effet de serre</t>
  </si>
  <si>
    <t>Les sources d'énergie suivantes ont. été prises en compte:</t>
  </si>
  <si>
    <t>00 ¦ Übersicht: Dieses Dokument enthält die 5 folgenden Tabellblätter:</t>
  </si>
  <si>
    <t>01 ¦ Daten: Eingabe Daten</t>
  </si>
  <si>
    <t>02 ¦ Grafiken: Grafische Darstellungen (1) / Grafische Darstellungen (2)</t>
  </si>
  <si>
    <t>03 ¦ Umrechnung: Umrechnung CO₂-Emissionen</t>
  </si>
  <si>
    <t>04 ¦ Grundlagen: Datengrundlagen</t>
  </si>
  <si>
    <t>00 ¦ Aperçu: Ce document contient les cinq onglets suivants:</t>
  </si>
  <si>
    <t>01 ¦ Données: Saisie des données</t>
  </si>
  <si>
    <t>02 ¦ Graphiques: Représentations graphiques (1) / Représentations graphiques (2)</t>
  </si>
  <si>
    <t>03 ¦ Calcul: Calcul des émissions de CO₂</t>
  </si>
  <si>
    <t>04 ¦ Bases: Bases de données</t>
  </si>
  <si>
    <t>v 25.7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</si>
</sst>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000"/>
    <numFmt numFmtId="167" formatCode="0.000"/>
  </numFmts>
  <fonts count="4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Lohit Devanagari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8"/>
      <color rgb="FFFFFFFF"/>
      <name val="Arial"/>
      <family val="2"/>
    </font>
    <font>
      <b/>
      <sz val="2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FFFFFF"/>
      <name val="Calibri"/>
      <family val="2"/>
    </font>
    <font>
      <sz val="8"/>
      <color theme="1" tint="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bscript"/>
      <sz val="8"/>
      <name val="Arial"/>
      <family val="2"/>
    </font>
    <font>
      <b/>
      <sz val="10"/>
      <color rgb="FFFF0000"/>
      <name val="Arial"/>
      <family val="2"/>
    </font>
    <font>
      <b/>
      <sz val="10"/>
      <color theme="9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u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u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u/>
      <sz val="2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</font>
    <font>
      <b/>
      <u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DDDDDD"/>
        <bgColor rgb="FFCCCCCC"/>
      </patternFill>
    </fill>
    <fill>
      <patternFill patternType="solid">
        <fgColor rgb="FF4D4D4D"/>
        <bgColor rgb="FF333333"/>
      </patternFill>
    </fill>
    <fill>
      <patternFill patternType="solid">
        <fgColor rgb="FFFFFFFF"/>
        <bgColor rgb="FFFFFFCC"/>
      </patternFill>
    </fill>
    <fill>
      <patternFill patternType="solid">
        <fgColor theme="5"/>
        <bgColor rgb="FF000080"/>
      </patternFill>
    </fill>
    <fill>
      <patternFill patternType="solid">
        <fgColor theme="8"/>
        <bgColor rgb="FF000080"/>
      </patternFill>
    </fill>
    <fill>
      <patternFill patternType="solid">
        <fgColor theme="9"/>
        <bgColor rgb="FF000080"/>
      </patternFill>
    </fill>
    <fill>
      <patternFill patternType="solid">
        <fgColor theme="3"/>
        <bgColor rgb="FF000080"/>
      </patternFill>
    </fill>
    <fill>
      <patternFill patternType="solid">
        <fgColor theme="1" tint="0.34998626667073579"/>
        <bgColor rgb="FF000080"/>
      </patternFill>
    </fill>
    <fill>
      <patternFill patternType="solid">
        <fgColor theme="1" tint="0.34998626667073579"/>
        <bgColor rgb="FF333333"/>
      </patternFill>
    </fill>
    <fill>
      <patternFill patternType="solid">
        <fgColor theme="1" tint="0.34998626667073579"/>
        <bgColor rgb="FFDDDDDD"/>
      </patternFill>
    </fill>
    <fill>
      <patternFill patternType="solid">
        <fgColor theme="5" tint="0.39997558519241921"/>
        <bgColor rgb="FF000080"/>
      </patternFill>
    </fill>
    <fill>
      <patternFill patternType="solid">
        <fgColor theme="5" tint="0.59999389629810485"/>
        <bgColor rgb="FF000080"/>
      </patternFill>
    </fill>
    <fill>
      <patternFill patternType="solid">
        <fgColor theme="5" tint="0.79998168889431442"/>
        <bgColor rgb="FF00008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rgb="FF000080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rgb="FF000080"/>
      </patternFill>
    </fill>
    <fill>
      <patternFill patternType="solid">
        <fgColor theme="1" tint="0.499984740745262"/>
        <bgColor rgb="FF333333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000080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rgb="FF333333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92D050"/>
      </right>
      <top/>
      <bottom style="medium">
        <color indexed="64"/>
      </bottom>
      <diagonal/>
    </border>
    <border>
      <left/>
      <right style="thick">
        <color rgb="FF92D050"/>
      </right>
      <top/>
      <bottom style="thin">
        <color indexed="64"/>
      </bottom>
      <diagonal/>
    </border>
    <border>
      <left style="thick">
        <color rgb="FF92D050"/>
      </left>
      <right style="thick">
        <color rgb="FF92D050"/>
      </right>
      <top/>
      <bottom style="thin">
        <color indexed="64"/>
      </bottom>
      <diagonal/>
    </border>
    <border>
      <left style="thick">
        <color rgb="FF92D050"/>
      </left>
      <right style="thick">
        <color rgb="FF92D050"/>
      </right>
      <top style="thin">
        <color indexed="64"/>
      </top>
      <bottom style="thick">
        <color rgb="FF92D050"/>
      </bottom>
      <diagonal/>
    </border>
    <border>
      <left/>
      <right style="thick">
        <color rgb="FF92D050"/>
      </right>
      <top/>
      <bottom/>
      <diagonal/>
    </border>
    <border>
      <left/>
      <right style="thick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92D050"/>
      </right>
      <top/>
      <bottom style="medium">
        <color indexed="64"/>
      </bottom>
      <diagonal/>
    </border>
    <border>
      <left style="medium">
        <color indexed="64"/>
      </left>
      <right style="thick">
        <color rgb="FF92D050"/>
      </right>
      <top/>
      <bottom style="thin">
        <color indexed="64"/>
      </bottom>
      <diagonal/>
    </border>
    <border>
      <left style="thick">
        <color rgb="FFFFC000"/>
      </left>
      <right style="thick">
        <color rgb="FFFFC000"/>
      </right>
      <top/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/>
      <bottom style="thin">
        <color indexed="64"/>
      </bottom>
      <diagonal/>
    </border>
    <border>
      <left style="thick">
        <color rgb="FFFFC000"/>
      </left>
      <right style="thick">
        <color rgb="FFFFC000"/>
      </right>
      <top style="thin">
        <color indexed="64"/>
      </top>
      <bottom style="thick">
        <color rgb="FFFFC000"/>
      </bottom>
      <diagonal/>
    </border>
    <border>
      <left/>
      <right/>
      <top/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medium">
        <color indexed="64"/>
      </bottom>
      <diagonal/>
    </border>
    <border>
      <left style="thick">
        <color rgb="FFFFC000"/>
      </left>
      <right style="thick">
        <color rgb="FFFFC000"/>
      </right>
      <top/>
      <bottom style="medium">
        <color indexed="64"/>
      </bottom>
      <diagonal/>
    </border>
    <border>
      <left style="thick">
        <color rgb="FFFFC000"/>
      </left>
      <right style="thick">
        <color rgb="FFFFC000"/>
      </right>
      <top/>
      <bottom/>
      <diagonal/>
    </border>
    <border>
      <left style="thick">
        <color rgb="FFFFC000"/>
      </left>
      <right style="thick">
        <color rgb="FFFF0000"/>
      </right>
      <top/>
      <bottom style="medium">
        <color indexed="64"/>
      </bottom>
      <diagonal/>
    </border>
    <border>
      <left style="thick">
        <color rgb="FFFFC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 style="thick">
        <color rgb="FF92D050"/>
      </right>
      <top style="thick">
        <color rgb="FF92D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92D050"/>
      </left>
      <right/>
      <top style="thick">
        <color rgb="FF92D050"/>
      </top>
      <bottom/>
      <diagonal/>
    </border>
    <border>
      <left/>
      <right/>
      <top style="thick">
        <color rgb="FF92D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C000"/>
      </bottom>
      <diagonal/>
    </border>
    <border>
      <left style="thick">
        <color rgb="FF92D05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92D050"/>
      </left>
      <right style="thick">
        <color rgb="FFFFC000"/>
      </right>
      <top/>
      <bottom/>
      <diagonal/>
    </border>
    <border>
      <left style="thick">
        <color rgb="FF92D050"/>
      </left>
      <right style="thick">
        <color rgb="FFFFC000"/>
      </right>
      <top/>
      <bottom style="medium">
        <color indexed="64"/>
      </bottom>
      <diagonal/>
    </border>
    <border>
      <left style="thick">
        <color rgb="FFFFC000"/>
      </left>
      <right style="thick">
        <color rgb="FFFF0000"/>
      </right>
      <top style="thick">
        <color rgb="FFFF0000"/>
      </top>
      <bottom/>
      <diagonal/>
    </border>
    <border>
      <left style="thick">
        <color rgb="FFFFC000"/>
      </left>
      <right style="thick">
        <color rgb="FFFF0000"/>
      </right>
      <top/>
      <bottom/>
      <diagonal/>
    </border>
    <border>
      <left style="thick">
        <color rgb="FFFFC000"/>
      </left>
      <right style="thick">
        <color rgb="FFFFC000"/>
      </right>
      <top style="thin">
        <color indexed="64"/>
      </top>
      <bottom style="thin">
        <color indexed="64"/>
      </bottom>
      <diagonal/>
    </border>
    <border>
      <left style="thick">
        <color rgb="FF92D050"/>
      </left>
      <right/>
      <top style="thick">
        <color rgb="FF92D050"/>
      </top>
      <bottom style="thick">
        <color rgb="FF92D050"/>
      </bottom>
      <diagonal/>
    </border>
    <border>
      <left/>
      <right style="thick">
        <color rgb="FF92D050"/>
      </right>
      <top style="thick">
        <color rgb="FF92D050"/>
      </top>
      <bottom style="thick">
        <color rgb="FF92D050"/>
      </bottom>
      <diagonal/>
    </border>
    <border>
      <left style="medium">
        <color indexed="64"/>
      </left>
      <right style="thick">
        <color rgb="FF92D050"/>
      </right>
      <top style="thick">
        <color rgb="FF92D050"/>
      </top>
      <bottom style="medium">
        <color indexed="64"/>
      </bottom>
      <diagonal/>
    </border>
    <border>
      <left/>
      <right style="thick">
        <color rgb="FFFFC000"/>
      </right>
      <top/>
      <bottom style="thin">
        <color indexed="64"/>
      </bottom>
      <diagonal/>
    </border>
    <border>
      <left/>
      <right style="thick">
        <color rgb="FFFFC000"/>
      </right>
      <top style="thin">
        <color indexed="64"/>
      </top>
      <bottom style="thick">
        <color rgb="FFFFC000"/>
      </bottom>
      <diagonal/>
    </border>
    <border>
      <left/>
      <right style="thick">
        <color rgb="FFFFC000"/>
      </right>
      <top/>
      <bottom style="thick">
        <color rgb="FFFFC000"/>
      </bottom>
      <diagonal/>
    </border>
    <border>
      <left/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C000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92D050"/>
      </left>
      <right style="thick">
        <color rgb="FF92D050"/>
      </right>
      <top style="thick">
        <color rgb="FF92D050"/>
      </top>
      <bottom style="medium">
        <color indexed="64"/>
      </bottom>
      <diagonal/>
    </border>
    <border>
      <left style="thick">
        <color rgb="FF92D050"/>
      </left>
      <right style="thick">
        <color rgb="FF92D050"/>
      </right>
      <top/>
      <bottom style="medium">
        <color indexed="64"/>
      </bottom>
      <diagonal/>
    </border>
    <border>
      <left style="thick">
        <color rgb="FF92D050"/>
      </left>
      <right style="thick">
        <color rgb="FF92D050"/>
      </right>
      <top/>
      <bottom/>
      <diagonal/>
    </border>
    <border>
      <left style="thick">
        <color rgb="FF92D050"/>
      </left>
      <right style="thick">
        <color rgb="FF92D050"/>
      </right>
      <top/>
      <bottom style="thick">
        <color rgb="FF92D050"/>
      </bottom>
      <diagonal/>
    </border>
    <border>
      <left style="thick">
        <color rgb="FF92D050"/>
      </left>
      <right style="thick">
        <color rgb="FF92D050"/>
      </right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92D050"/>
      </bottom>
      <diagonal/>
    </border>
    <border>
      <left/>
      <right style="thick">
        <color rgb="FF92D050"/>
      </right>
      <top style="thin">
        <color indexed="64"/>
      </top>
      <bottom style="thick">
        <color rgb="FF92D050"/>
      </bottom>
      <diagonal/>
    </border>
    <border>
      <left style="thin">
        <color indexed="64"/>
      </left>
      <right style="thick">
        <color rgb="FF92D050"/>
      </right>
      <top/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ck">
        <color rgb="FFFFC000"/>
      </right>
      <top style="thick">
        <color rgb="FF92D050"/>
      </top>
      <bottom/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/>
      <right/>
      <top style="thick">
        <color rgb="FF92D050"/>
      </top>
      <bottom style="thick">
        <color rgb="FF92D05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92D050"/>
      </right>
      <top style="thick">
        <color rgb="FF92D050"/>
      </top>
      <bottom/>
      <diagonal/>
    </border>
    <border>
      <left style="thin">
        <color indexed="64"/>
      </left>
      <right style="thick">
        <color rgb="FF92D050"/>
      </right>
      <top/>
      <bottom/>
      <diagonal/>
    </border>
    <border>
      <left style="thick">
        <color rgb="FF92D050"/>
      </left>
      <right style="thick">
        <color rgb="FFFFC000"/>
      </right>
      <top style="thick">
        <color rgb="FFFFC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2" borderId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2" fillId="0" borderId="0" applyNumberFormat="0" applyFill="0" applyBorder="0" applyAlignment="0" applyProtection="0"/>
    <xf numFmtId="0" fontId="10" fillId="0" borderId="0"/>
    <xf numFmtId="0" fontId="30" fillId="0" borderId="0"/>
    <xf numFmtId="0" fontId="1" fillId="0" borderId="0"/>
  </cellStyleXfs>
  <cellXfs count="498">
    <xf numFmtId="0" fontId="0" fillId="0" borderId="0" xfId="0"/>
    <xf numFmtId="0" fontId="4" fillId="3" borderId="1" xfId="0" applyFont="1" applyFill="1" applyBorder="1" applyAlignment="1"/>
    <xf numFmtId="0" fontId="0" fillId="0" borderId="1" xfId="0" applyBorder="1"/>
    <xf numFmtId="164" fontId="5" fillId="4" borderId="1" xfId="0" applyNumberFormat="1" applyFont="1" applyFill="1" applyBorder="1" applyAlignment="1" applyProtection="1"/>
    <xf numFmtId="0" fontId="0" fillId="0" borderId="0" xfId="0" applyAlignment="1">
      <alignment wrapText="1"/>
    </xf>
    <xf numFmtId="0" fontId="7" fillId="15" borderId="0" xfId="0" applyFont="1" applyFill="1"/>
    <xf numFmtId="0" fontId="8" fillId="15" borderId="0" xfId="0" applyFont="1" applyFill="1"/>
    <xf numFmtId="0" fontId="0" fillId="15" borderId="0" xfId="0" applyFill="1"/>
    <xf numFmtId="0" fontId="0" fillId="15" borderId="0" xfId="0" applyFill="1" applyAlignment="1"/>
    <xf numFmtId="0" fontId="13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5" xfId="0" applyFont="1" applyBorder="1"/>
    <xf numFmtId="0" fontId="13" fillId="0" borderId="6" xfId="0" applyFont="1" applyBorder="1"/>
    <xf numFmtId="0" fontId="14" fillId="0" borderId="0" xfId="0" applyFont="1" applyAlignment="1">
      <alignment horizontal="center"/>
    </xf>
    <xf numFmtId="0" fontId="13" fillId="0" borderId="13" xfId="0" applyFont="1" applyBorder="1"/>
    <xf numFmtId="2" fontId="13" fillId="0" borderId="5" xfId="0" applyNumberFormat="1" applyFont="1" applyBorder="1"/>
    <xf numFmtId="2" fontId="13" fillId="0" borderId="1" xfId="0" applyNumberFormat="1" applyFont="1" applyBorder="1"/>
    <xf numFmtId="0" fontId="0" fillId="16" borderId="0" xfId="0" applyFill="1"/>
    <xf numFmtId="0" fontId="13" fillId="0" borderId="19" xfId="0" applyFont="1" applyBorder="1"/>
    <xf numFmtId="0" fontId="13" fillId="0" borderId="20" xfId="0" applyFont="1" applyBorder="1"/>
    <xf numFmtId="0" fontId="13" fillId="0" borderId="21" xfId="0" applyFont="1" applyBorder="1"/>
    <xf numFmtId="0" fontId="14" fillId="0" borderId="22" xfId="0" applyFont="1" applyBorder="1"/>
    <xf numFmtId="0" fontId="13" fillId="0" borderId="23" xfId="0" applyFont="1" applyBorder="1"/>
    <xf numFmtId="0" fontId="13" fillId="0" borderId="21" xfId="0" applyFont="1" applyBorder="1" applyAlignment="1">
      <alignment wrapText="1"/>
    </xf>
    <xf numFmtId="0" fontId="0" fillId="0" borderId="0" xfId="0" applyBorder="1" applyAlignment="1"/>
    <xf numFmtId="0" fontId="6" fillId="9" borderId="22" xfId="0" applyFont="1" applyFill="1" applyBorder="1" applyAlignment="1"/>
    <xf numFmtId="0" fontId="6" fillId="9" borderId="24" xfId="0" applyFont="1" applyFill="1" applyBorder="1" applyAlignment="1">
      <alignment wrapText="1"/>
    </xf>
    <xf numFmtId="0" fontId="6" fillId="8" borderId="24" xfId="0" applyFont="1" applyFill="1" applyBorder="1" applyAlignment="1">
      <alignment wrapText="1"/>
    </xf>
    <xf numFmtId="0" fontId="6" fillId="5" borderId="24" xfId="0" applyFont="1" applyFill="1" applyBorder="1" applyAlignment="1">
      <alignment wrapText="1"/>
    </xf>
    <xf numFmtId="0" fontId="6" fillId="12" borderId="24" xfId="0" applyFont="1" applyFill="1" applyBorder="1" applyAlignment="1">
      <alignment wrapText="1"/>
    </xf>
    <xf numFmtId="0" fontId="12" fillId="13" borderId="24" xfId="0" applyFont="1" applyFill="1" applyBorder="1" applyAlignment="1">
      <alignment wrapText="1"/>
    </xf>
    <xf numFmtId="0" fontId="12" fillId="14" borderId="24" xfId="0" applyFont="1" applyFill="1" applyBorder="1" applyAlignment="1">
      <alignment wrapText="1"/>
    </xf>
    <xf numFmtId="0" fontId="6" fillId="6" borderId="24" xfId="0" applyFont="1" applyFill="1" applyBorder="1" applyAlignment="1">
      <alignment wrapText="1"/>
    </xf>
    <xf numFmtId="0" fontId="6" fillId="7" borderId="24" xfId="0" applyFont="1" applyFill="1" applyBorder="1" applyAlignment="1">
      <alignment wrapText="1"/>
    </xf>
    <xf numFmtId="0" fontId="6" fillId="9" borderId="23" xfId="0" applyFont="1" applyFill="1" applyBorder="1" applyAlignment="1">
      <alignment wrapText="1"/>
    </xf>
    <xf numFmtId="0" fontId="6" fillId="10" borderId="20" xfId="0" applyFont="1" applyFill="1" applyBorder="1" applyAlignment="1"/>
    <xf numFmtId="0" fontId="11" fillId="10" borderId="21" xfId="0" applyFont="1" applyFill="1" applyBorder="1" applyAlignment="1">
      <alignment horizontal="right"/>
    </xf>
    <xf numFmtId="0" fontId="5" fillId="11" borderId="14" xfId="0" applyFont="1" applyFill="1" applyBorder="1" applyAlignment="1"/>
    <xf numFmtId="2" fontId="9" fillId="11" borderId="14" xfId="0" applyNumberFormat="1" applyFont="1" applyFill="1" applyBorder="1" applyAlignment="1"/>
    <xf numFmtId="0" fontId="5" fillId="11" borderId="14" xfId="0" applyFont="1" applyFill="1" applyBorder="1"/>
    <xf numFmtId="0" fontId="5" fillId="11" borderId="13" xfId="0" applyFont="1" applyFill="1" applyBorder="1" applyAlignment="1"/>
    <xf numFmtId="0" fontId="6" fillId="7" borderId="26" xfId="0" applyFont="1" applyFill="1" applyBorder="1" applyAlignment="1">
      <alignment wrapText="1"/>
    </xf>
    <xf numFmtId="164" fontId="5" fillId="4" borderId="5" xfId="0" applyNumberFormat="1" applyFont="1" applyFill="1" applyBorder="1" applyAlignment="1" applyProtection="1"/>
    <xf numFmtId="0" fontId="6" fillId="17" borderId="24" xfId="0" applyFont="1" applyFill="1" applyBorder="1" applyAlignment="1">
      <alignment wrapText="1"/>
    </xf>
    <xf numFmtId="0" fontId="14" fillId="15" borderId="0" xfId="0" applyFont="1" applyFill="1" applyAlignment="1">
      <alignment horizontal="center"/>
    </xf>
    <xf numFmtId="0" fontId="13" fillId="15" borderId="4" xfId="0" applyFont="1" applyFill="1" applyBorder="1"/>
    <xf numFmtId="0" fontId="13" fillId="15" borderId="0" xfId="0" applyFont="1" applyFill="1"/>
    <xf numFmtId="0" fontId="14" fillId="15" borderId="12" xfId="0" applyFont="1" applyFill="1" applyBorder="1" applyAlignment="1">
      <alignment horizontal="center"/>
    </xf>
    <xf numFmtId="0" fontId="14" fillId="16" borderId="0" xfId="0" applyFont="1" applyFill="1" applyAlignment="1">
      <alignment horizontal="center"/>
    </xf>
    <xf numFmtId="0" fontId="13" fillId="16" borderId="15" xfId="0" applyFont="1" applyFill="1" applyBorder="1"/>
    <xf numFmtId="0" fontId="13" fillId="16" borderId="0" xfId="0" applyFont="1" applyFill="1"/>
    <xf numFmtId="0" fontId="18" fillId="0" borderId="0" xfId="0" applyFont="1"/>
    <xf numFmtId="0" fontId="8" fillId="18" borderId="0" xfId="0" applyFont="1" applyFill="1"/>
    <xf numFmtId="0" fontId="19" fillId="19" borderId="0" xfId="0" applyFont="1" applyFill="1"/>
    <xf numFmtId="0" fontId="8" fillId="20" borderId="0" xfId="0" applyFont="1" applyFill="1"/>
    <xf numFmtId="0" fontId="8" fillId="21" borderId="0" xfId="0" applyFont="1" applyFill="1"/>
    <xf numFmtId="0" fontId="19" fillId="22" borderId="0" xfId="0" applyFont="1" applyFill="1"/>
    <xf numFmtId="0" fontId="18" fillId="16" borderId="0" xfId="0" applyFont="1" applyFill="1"/>
    <xf numFmtId="0" fontId="18" fillId="15" borderId="0" xfId="0" applyFont="1" applyFill="1"/>
    <xf numFmtId="0" fontId="0" fillId="15" borderId="0" xfId="0" applyFill="1" applyAlignment="1">
      <alignment wrapText="1"/>
    </xf>
    <xf numFmtId="0" fontId="0" fillId="15" borderId="0" xfId="0" applyFont="1" applyFill="1"/>
    <xf numFmtId="0" fontId="0" fillId="15" borderId="0" xfId="0" applyFill="1" applyAlignment="1">
      <alignment vertical="top" wrapText="1"/>
    </xf>
    <xf numFmtId="0" fontId="4" fillId="3" borderId="0" xfId="0" applyFont="1" applyFill="1" applyBorder="1" applyAlignment="1"/>
    <xf numFmtId="0" fontId="0" fillId="0" borderId="0" xfId="0" applyAlignment="1">
      <alignment horizontal="left" vertical="top" wrapText="1"/>
    </xf>
    <xf numFmtId="0" fontId="16" fillId="15" borderId="0" xfId="0" applyFont="1" applyFill="1" applyAlignment="1">
      <alignment horizontal="center" vertical="top"/>
    </xf>
    <xf numFmtId="0" fontId="6" fillId="9" borderId="19" xfId="0" applyFont="1" applyFill="1" applyBorder="1" applyAlignment="1"/>
    <xf numFmtId="0" fontId="6" fillId="9" borderId="5" xfId="0" applyFont="1" applyFill="1" applyBorder="1" applyAlignment="1">
      <alignment wrapText="1"/>
    </xf>
    <xf numFmtId="0" fontId="6" fillId="8" borderId="5" xfId="0" applyFont="1" applyFill="1" applyBorder="1" applyAlignment="1">
      <alignment wrapText="1"/>
    </xf>
    <xf numFmtId="0" fontId="6" fillId="5" borderId="5" xfId="0" applyFont="1" applyFill="1" applyBorder="1" applyAlignment="1">
      <alignment wrapText="1"/>
    </xf>
    <xf numFmtId="0" fontId="6" fillId="12" borderId="5" xfId="0" applyFont="1" applyFill="1" applyBorder="1" applyAlignment="1">
      <alignment wrapText="1"/>
    </xf>
    <xf numFmtId="0" fontId="12" fillId="13" borderId="5" xfId="0" applyFont="1" applyFill="1" applyBorder="1" applyAlignment="1">
      <alignment wrapText="1"/>
    </xf>
    <xf numFmtId="0" fontId="12" fillId="14" borderId="5" xfId="0" applyFont="1" applyFill="1" applyBorder="1" applyAlignment="1">
      <alignment wrapText="1"/>
    </xf>
    <xf numFmtId="0" fontId="6" fillId="6" borderId="5" xfId="0" applyFont="1" applyFill="1" applyBorder="1" applyAlignment="1">
      <alignment wrapText="1"/>
    </xf>
    <xf numFmtId="0" fontId="6" fillId="17" borderId="5" xfId="0" applyFont="1" applyFill="1" applyBorder="1" applyAlignment="1">
      <alignment wrapText="1"/>
    </xf>
    <xf numFmtId="0" fontId="6" fillId="7" borderId="7" xfId="0" applyFont="1" applyFill="1" applyBorder="1" applyAlignment="1">
      <alignment wrapText="1"/>
    </xf>
    <xf numFmtId="0" fontId="6" fillId="7" borderId="5" xfId="0" applyFont="1" applyFill="1" applyBorder="1" applyAlignment="1">
      <alignment wrapText="1"/>
    </xf>
    <xf numFmtId="0" fontId="6" fillId="9" borderId="6" xfId="0" applyFont="1" applyFill="1" applyBorder="1" applyAlignment="1">
      <alignment wrapText="1"/>
    </xf>
    <xf numFmtId="0" fontId="12" fillId="24" borderId="5" xfId="0" applyFont="1" applyFill="1" applyBorder="1" applyAlignment="1">
      <alignment wrapText="1"/>
    </xf>
    <xf numFmtId="165" fontId="5" fillId="0" borderId="1" xfId="2" applyNumberFormat="1" applyFont="1" applyFill="1" applyBorder="1" applyAlignment="1" applyProtection="1"/>
    <xf numFmtId="0" fontId="5" fillId="4" borderId="1" xfId="0" applyFont="1" applyFill="1" applyBorder="1"/>
    <xf numFmtId="0" fontId="0" fillId="0" borderId="0" xfId="0" applyFill="1"/>
    <xf numFmtId="0" fontId="6" fillId="9" borderId="24" xfId="0" applyFont="1" applyFill="1" applyBorder="1" applyAlignment="1" applyProtection="1">
      <alignment wrapText="1"/>
    </xf>
    <xf numFmtId="0" fontId="12" fillId="24" borderId="5" xfId="0" applyFont="1" applyFill="1" applyBorder="1" applyAlignment="1" applyProtection="1">
      <alignment wrapText="1"/>
    </xf>
    <xf numFmtId="0" fontId="6" fillId="5" borderId="24" xfId="0" applyFont="1" applyFill="1" applyBorder="1" applyAlignment="1" applyProtection="1">
      <alignment wrapText="1"/>
    </xf>
    <xf numFmtId="0" fontId="6" fillId="9" borderId="19" xfId="0" applyFont="1" applyFill="1" applyBorder="1" applyAlignment="1" applyProtection="1"/>
    <xf numFmtId="0" fontId="6" fillId="9" borderId="5" xfId="0" applyFont="1" applyFill="1" applyBorder="1" applyAlignment="1" applyProtection="1">
      <alignment wrapText="1"/>
    </xf>
    <xf numFmtId="0" fontId="6" fillId="8" borderId="5" xfId="0" applyFont="1" applyFill="1" applyBorder="1" applyAlignment="1" applyProtection="1"/>
    <xf numFmtId="0" fontId="6" fillId="5" borderId="5" xfId="0" applyFont="1" applyFill="1" applyBorder="1" applyAlignment="1" applyProtection="1">
      <alignment wrapText="1"/>
    </xf>
    <xf numFmtId="0" fontId="6" fillId="10" borderId="20" xfId="0" applyFont="1" applyFill="1" applyBorder="1" applyAlignment="1" applyProtection="1"/>
    <xf numFmtId="0" fontId="5" fillId="0" borderId="1" xfId="0" applyFont="1" applyFill="1" applyBorder="1" applyAlignment="1" applyProtection="1"/>
    <xf numFmtId="0" fontId="0" fillId="15" borderId="0" xfId="0" applyFill="1" applyBorder="1"/>
    <xf numFmtId="0" fontId="12" fillId="24" borderId="24" xfId="0" applyFont="1" applyFill="1" applyBorder="1" applyAlignment="1" applyProtection="1">
      <alignment wrapText="1"/>
    </xf>
    <xf numFmtId="0" fontId="6" fillId="17" borderId="23" xfId="0" applyFont="1" applyFill="1" applyBorder="1" applyAlignment="1" applyProtection="1">
      <alignment wrapText="1"/>
    </xf>
    <xf numFmtId="0" fontId="6" fillId="17" borderId="6" xfId="0" applyFont="1" applyFill="1" applyBorder="1" applyAlignment="1" applyProtection="1">
      <alignment wrapText="1"/>
    </xf>
    <xf numFmtId="0" fontId="6" fillId="10" borderId="21" xfId="0" applyFont="1" applyFill="1" applyBorder="1" applyAlignment="1" applyProtection="1"/>
    <xf numFmtId="0" fontId="5" fillId="0" borderId="14" xfId="0" applyFont="1" applyFill="1" applyBorder="1" applyAlignment="1" applyProtection="1"/>
    <xf numFmtId="165" fontId="5" fillId="0" borderId="14" xfId="2" applyNumberFormat="1" applyFont="1" applyFill="1" applyBorder="1" applyAlignment="1" applyProtection="1"/>
    <xf numFmtId="164" fontId="5" fillId="4" borderId="14" xfId="0" applyNumberFormat="1" applyFont="1" applyFill="1" applyBorder="1" applyAlignment="1" applyProtection="1"/>
    <xf numFmtId="0" fontId="6" fillId="7" borderId="23" xfId="0" applyFont="1" applyFill="1" applyBorder="1" applyAlignment="1">
      <alignment wrapText="1"/>
    </xf>
    <xf numFmtId="0" fontId="6" fillId="6" borderId="23" xfId="0" applyFont="1" applyFill="1" applyBorder="1" applyAlignment="1">
      <alignment wrapText="1"/>
    </xf>
    <xf numFmtId="0" fontId="6" fillId="6" borderId="6" xfId="0" applyFont="1" applyFill="1" applyBorder="1" applyAlignment="1">
      <alignment wrapText="1"/>
    </xf>
    <xf numFmtId="164" fontId="5" fillId="0" borderId="5" xfId="0" applyNumberFormat="1" applyFont="1" applyFill="1" applyBorder="1" applyProtection="1"/>
    <xf numFmtId="164" fontId="5" fillId="0" borderId="6" xfId="0" applyNumberFormat="1" applyFont="1" applyFill="1" applyBorder="1" applyProtection="1"/>
    <xf numFmtId="164" fontId="5" fillId="0" borderId="30" xfId="0" applyNumberFormat="1" applyFont="1" applyFill="1" applyBorder="1" applyProtection="1"/>
    <xf numFmtId="0" fontId="20" fillId="7" borderId="7" xfId="0" applyFont="1" applyFill="1" applyBorder="1" applyAlignment="1">
      <alignment wrapText="1"/>
    </xf>
    <xf numFmtId="166" fontId="5" fillId="4" borderId="5" xfId="0" applyNumberFormat="1" applyFont="1" applyFill="1" applyBorder="1" applyAlignment="1" applyProtection="1"/>
    <xf numFmtId="0" fontId="13" fillId="0" borderId="14" xfId="0" applyFont="1" applyBorder="1"/>
    <xf numFmtId="0" fontId="13" fillId="0" borderId="32" xfId="0" applyFont="1" applyBorder="1"/>
    <xf numFmtId="0" fontId="13" fillId="0" borderId="30" xfId="0" applyFont="1" applyBorder="1"/>
    <xf numFmtId="2" fontId="13" fillId="0" borderId="14" xfId="0" applyNumberFormat="1" applyFont="1" applyBorder="1"/>
    <xf numFmtId="0" fontId="21" fillId="0" borderId="0" xfId="3" applyFont="1"/>
    <xf numFmtId="164" fontId="21" fillId="0" borderId="0" xfId="3" applyNumberFormat="1" applyFont="1"/>
    <xf numFmtId="0" fontId="21" fillId="0" borderId="0" xfId="3" applyFont="1" applyFill="1" applyBorder="1"/>
    <xf numFmtId="0" fontId="21" fillId="0" borderId="0" xfId="3" applyFont="1" applyBorder="1"/>
    <xf numFmtId="164" fontId="21" fillId="0" borderId="0" xfId="3" applyNumberFormat="1" applyFont="1" applyBorder="1"/>
    <xf numFmtId="0" fontId="24" fillId="0" borderId="0" xfId="3" applyFont="1"/>
    <xf numFmtId="165" fontId="13" fillId="0" borderId="6" xfId="2" applyNumberFormat="1" applyFont="1" applyFill="1" applyBorder="1" applyProtection="1"/>
    <xf numFmtId="165" fontId="13" fillId="0" borderId="30" xfId="2" applyNumberFormat="1" applyFont="1" applyFill="1" applyBorder="1" applyProtection="1"/>
    <xf numFmtId="2" fontId="5" fillId="0" borderId="5" xfId="0" applyNumberFormat="1" applyFont="1" applyFill="1" applyBorder="1" applyProtection="1"/>
    <xf numFmtId="0" fontId="6" fillId="6" borderId="29" xfId="0" applyFont="1" applyFill="1" applyBorder="1" applyAlignment="1">
      <alignment wrapText="1"/>
    </xf>
    <xf numFmtId="165" fontId="0" fillId="0" borderId="0" xfId="0" applyNumberFormat="1"/>
    <xf numFmtId="43" fontId="0" fillId="0" borderId="0" xfId="0" applyNumberFormat="1"/>
    <xf numFmtId="0" fontId="0" fillId="0" borderId="0" xfId="0" applyFill="1" applyBorder="1"/>
    <xf numFmtId="164" fontId="21" fillId="0" borderId="0" xfId="3" applyNumberFormat="1" applyFont="1" applyFill="1"/>
    <xf numFmtId="164" fontId="21" fillId="0" borderId="0" xfId="3" applyNumberFormat="1" applyFont="1" applyFill="1" applyBorder="1"/>
    <xf numFmtId="164" fontId="24" fillId="0" borderId="0" xfId="3" applyNumberFormat="1" applyFont="1"/>
    <xf numFmtId="2" fontId="21" fillId="0" borderId="0" xfId="3" applyNumberFormat="1" applyFont="1"/>
    <xf numFmtId="2" fontId="24" fillId="0" borderId="0" xfId="3" applyNumberFormat="1" applyFont="1"/>
    <xf numFmtId="0" fontId="21" fillId="0" borderId="17" xfId="3" applyFont="1" applyBorder="1"/>
    <xf numFmtId="0" fontId="25" fillId="0" borderId="17" xfId="3" applyFont="1" applyBorder="1"/>
    <xf numFmtId="0" fontId="26" fillId="0" borderId="17" xfId="3" applyFont="1" applyBorder="1"/>
    <xf numFmtId="0" fontId="25" fillId="0" borderId="18" xfId="3" applyFont="1" applyBorder="1"/>
    <xf numFmtId="0" fontId="21" fillId="0" borderId="15" xfId="3" applyNumberFormat="1" applyFont="1" applyFill="1" applyBorder="1"/>
    <xf numFmtId="0" fontId="21" fillId="0" borderId="42" xfId="3" applyNumberFormat="1" applyFont="1" applyFill="1" applyBorder="1"/>
    <xf numFmtId="0" fontId="21" fillId="0" borderId="12" xfId="3" applyFont="1" applyBorder="1"/>
    <xf numFmtId="0" fontId="21" fillId="0" borderId="38" xfId="3" applyFont="1" applyBorder="1"/>
    <xf numFmtId="0" fontId="21" fillId="0" borderId="3" xfId="3" applyFont="1" applyBorder="1"/>
    <xf numFmtId="0" fontId="21" fillId="0" borderId="44" xfId="3" applyFont="1" applyBorder="1"/>
    <xf numFmtId="0" fontId="21" fillId="0" borderId="31" xfId="3" applyFont="1" applyBorder="1"/>
    <xf numFmtId="0" fontId="0" fillId="0" borderId="16" xfId="0" applyBorder="1"/>
    <xf numFmtId="0" fontId="26" fillId="0" borderId="18" xfId="3" applyFont="1" applyBorder="1"/>
    <xf numFmtId="0" fontId="21" fillId="0" borderId="46" xfId="3" applyFont="1" applyBorder="1"/>
    <xf numFmtId="0" fontId="25" fillId="0" borderId="48" xfId="3" applyFont="1" applyBorder="1"/>
    <xf numFmtId="0" fontId="21" fillId="0" borderId="28" xfId="3" applyFont="1" applyBorder="1"/>
    <xf numFmtId="0" fontId="25" fillId="0" borderId="28" xfId="3" applyFont="1" applyBorder="1"/>
    <xf numFmtId="0" fontId="26" fillId="0" borderId="28" xfId="3" applyFont="1" applyBorder="1"/>
    <xf numFmtId="0" fontId="25" fillId="0" borderId="47" xfId="3" applyFont="1" applyBorder="1"/>
    <xf numFmtId="0" fontId="25" fillId="0" borderId="49" xfId="3" applyFont="1" applyBorder="1"/>
    <xf numFmtId="0" fontId="14" fillId="0" borderId="49" xfId="0" applyFont="1" applyBorder="1"/>
    <xf numFmtId="0" fontId="13" fillId="0" borderId="34" xfId="0" applyFont="1" applyBorder="1" applyAlignment="1"/>
    <xf numFmtId="0" fontId="13" fillId="0" borderId="48" xfId="0" applyFont="1" applyBorder="1"/>
    <xf numFmtId="0" fontId="13" fillId="0" borderId="33" xfId="0" applyFont="1" applyBorder="1"/>
    <xf numFmtId="0" fontId="13" fillId="0" borderId="34" xfId="0" applyFont="1" applyBorder="1"/>
    <xf numFmtId="43" fontId="5" fillId="0" borderId="1" xfId="2" applyNumberFormat="1" applyFont="1" applyFill="1" applyBorder="1" applyAlignment="1" applyProtection="1"/>
    <xf numFmtId="2" fontId="21" fillId="0" borderId="7" xfId="3" applyNumberFormat="1" applyFont="1" applyBorder="1"/>
    <xf numFmtId="2" fontId="21" fillId="0" borderId="3" xfId="3" applyNumberFormat="1" applyFont="1" applyBorder="1"/>
    <xf numFmtId="2" fontId="21" fillId="0" borderId="31" xfId="3" applyNumberFormat="1" applyFont="1" applyBorder="1"/>
    <xf numFmtId="0" fontId="21" fillId="0" borderId="37" xfId="3" applyFont="1" applyBorder="1"/>
    <xf numFmtId="0" fontId="21" fillId="0" borderId="50" xfId="3" applyFont="1" applyBorder="1"/>
    <xf numFmtId="0" fontId="21" fillId="0" borderId="26" xfId="3" applyFont="1" applyBorder="1"/>
    <xf numFmtId="3" fontId="6" fillId="6" borderId="5" xfId="0" applyNumberFormat="1" applyFont="1" applyFill="1" applyBorder="1" applyAlignment="1">
      <alignment wrapText="1"/>
    </xf>
    <xf numFmtId="0" fontId="0" fillId="0" borderId="0" xfId="0" applyFill="1" applyBorder="1" applyAlignment="1"/>
    <xf numFmtId="164" fontId="0" fillId="0" borderId="0" xfId="0" applyNumberForma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24" fillId="0" borderId="39" xfId="3" applyFont="1" applyBorder="1"/>
    <xf numFmtId="0" fontId="21" fillId="0" borderId="41" xfId="3" applyFont="1" applyBorder="1"/>
    <xf numFmtId="164" fontId="24" fillId="0" borderId="41" xfId="3" applyNumberFormat="1" applyFont="1" applyBorder="1"/>
    <xf numFmtId="0" fontId="24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164" fontId="5" fillId="0" borderId="0" xfId="0" applyNumberFormat="1" applyFont="1" applyFill="1" applyBorder="1"/>
    <xf numFmtId="164" fontId="0" fillId="0" borderId="0" xfId="0" applyNumberFormat="1" applyFill="1" applyBorder="1"/>
    <xf numFmtId="0" fontId="9" fillId="26" borderId="0" xfId="0" applyFont="1" applyFill="1" applyBorder="1"/>
    <xf numFmtId="0" fontId="9" fillId="0" borderId="0" xfId="0" applyFont="1" applyFill="1" applyBorder="1"/>
    <xf numFmtId="0" fontId="5" fillId="0" borderId="0" xfId="0" applyFont="1" applyFill="1" applyBorder="1"/>
    <xf numFmtId="0" fontId="23" fillId="0" borderId="0" xfId="4" applyFont="1" applyFill="1" applyBorder="1" applyAlignment="1">
      <alignment vertical="center" wrapText="1"/>
    </xf>
    <xf numFmtId="0" fontId="23" fillId="0" borderId="0" xfId="4" applyFont="1" applyFill="1" applyBorder="1" applyAlignment="1">
      <alignment vertical="center"/>
    </xf>
    <xf numFmtId="0" fontId="9" fillId="26" borderId="15" xfId="0" applyFont="1" applyFill="1" applyBorder="1"/>
    <xf numFmtId="0" fontId="9" fillId="26" borderId="37" xfId="0" applyFont="1" applyFill="1" applyBorder="1"/>
    <xf numFmtId="0" fontId="9" fillId="26" borderId="28" xfId="0" applyFont="1" applyFill="1" applyBorder="1"/>
    <xf numFmtId="0" fontId="9" fillId="26" borderId="50" xfId="0" applyFont="1" applyFill="1" applyBorder="1"/>
    <xf numFmtId="0" fontId="21" fillId="0" borderId="7" xfId="3" applyFont="1" applyBorder="1" applyAlignment="1"/>
    <xf numFmtId="2" fontId="0" fillId="0" borderId="7" xfId="0" applyNumberFormat="1" applyBorder="1" applyAlignment="1"/>
    <xf numFmtId="0" fontId="13" fillId="0" borderId="13" xfId="0" applyFont="1" applyBorder="1" applyAlignment="1">
      <alignment horizontal="right"/>
    </xf>
    <xf numFmtId="2" fontId="0" fillId="0" borderId="52" xfId="0" applyNumberFormat="1" applyBorder="1" applyAlignment="1"/>
    <xf numFmtId="0" fontId="21" fillId="0" borderId="40" xfId="3" applyFont="1" applyBorder="1"/>
    <xf numFmtId="164" fontId="24" fillId="0" borderId="43" xfId="3" applyNumberFormat="1" applyFont="1" applyBorder="1"/>
    <xf numFmtId="164" fontId="24" fillId="0" borderId="45" xfId="3" applyNumberFormat="1" applyFont="1" applyBorder="1"/>
    <xf numFmtId="164" fontId="24" fillId="0" borderId="47" xfId="3" applyNumberFormat="1" applyFont="1" applyBorder="1"/>
    <xf numFmtId="0" fontId="16" fillId="0" borderId="0" xfId="3" applyFont="1"/>
    <xf numFmtId="0" fontId="9" fillId="26" borderId="51" xfId="0" applyFont="1" applyFill="1" applyBorder="1" applyAlignment="1">
      <alignment horizontal="right"/>
    </xf>
    <xf numFmtId="0" fontId="19" fillId="26" borderId="48" xfId="0" applyFont="1" applyFill="1" applyBorder="1"/>
    <xf numFmtId="0" fontId="9" fillId="0" borderId="51" xfId="0" applyFont="1" applyFill="1" applyBorder="1"/>
    <xf numFmtId="0" fontId="21" fillId="0" borderId="18" xfId="3" applyFont="1" applyBorder="1"/>
    <xf numFmtId="0" fontId="21" fillId="0" borderId="4" xfId="3" applyFont="1" applyBorder="1"/>
    <xf numFmtId="0" fontId="21" fillId="30" borderId="39" xfId="3" applyFont="1" applyFill="1" applyBorder="1"/>
    <xf numFmtId="0" fontId="20" fillId="7" borderId="26" xfId="0" applyFont="1" applyFill="1" applyBorder="1" applyAlignment="1">
      <alignment wrapText="1"/>
    </xf>
    <xf numFmtId="164" fontId="21" fillId="0" borderId="1" xfId="3" applyNumberFormat="1" applyFont="1" applyBorder="1"/>
    <xf numFmtId="164" fontId="21" fillId="0" borderId="14" xfId="3" applyNumberFormat="1" applyFont="1" applyBorder="1"/>
    <xf numFmtId="0" fontId="21" fillId="16" borderId="0" xfId="3" applyFont="1" applyFill="1"/>
    <xf numFmtId="0" fontId="0" fillId="16" borderId="0" xfId="0" applyFill="1" applyBorder="1"/>
    <xf numFmtId="0" fontId="8" fillId="16" borderId="0" xfId="0" applyFont="1" applyFill="1" applyBorder="1" applyAlignment="1">
      <alignment vertical="center"/>
    </xf>
    <xf numFmtId="0" fontId="0" fillId="34" borderId="0" xfId="0" applyFill="1" applyBorder="1"/>
    <xf numFmtId="0" fontId="21" fillId="34" borderId="0" xfId="3" applyFont="1" applyFill="1" applyBorder="1"/>
    <xf numFmtId="164" fontId="21" fillId="0" borderId="0" xfId="3" applyNumberFormat="1" applyFont="1" applyBorder="1" applyAlignment="1">
      <alignment horizontal="right"/>
    </xf>
    <xf numFmtId="164" fontId="24" fillId="0" borderId="0" xfId="3" applyNumberFormat="1" applyFont="1" applyBorder="1"/>
    <xf numFmtId="164" fontId="24" fillId="0" borderId="1" xfId="3" applyNumberFormat="1" applyFont="1" applyBorder="1"/>
    <xf numFmtId="0" fontId="0" fillId="0" borderId="38" xfId="0" applyFill="1" applyBorder="1"/>
    <xf numFmtId="164" fontId="21" fillId="0" borderId="3" xfId="3" applyNumberFormat="1" applyFont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64" fontId="21" fillId="0" borderId="0" xfId="3" applyNumberFormat="1" applyFont="1" applyBorder="1" applyAlignment="1"/>
    <xf numFmtId="0" fontId="14" fillId="35" borderId="16" xfId="0" applyFont="1" applyFill="1" applyBorder="1" applyAlignment="1">
      <alignment horizontal="center"/>
    </xf>
    <xf numFmtId="0" fontId="14" fillId="35" borderId="17" xfId="0" applyFont="1" applyFill="1" applyBorder="1" applyAlignment="1">
      <alignment horizontal="center"/>
    </xf>
    <xf numFmtId="0" fontId="14" fillId="35" borderId="18" xfId="0" applyFont="1" applyFill="1" applyBorder="1" applyAlignment="1">
      <alignment horizontal="center"/>
    </xf>
    <xf numFmtId="0" fontId="13" fillId="35" borderId="8" xfId="0" applyFont="1" applyFill="1" applyBorder="1"/>
    <xf numFmtId="0" fontId="13" fillId="35" borderId="9" xfId="0" applyFont="1" applyFill="1" applyBorder="1"/>
    <xf numFmtId="0" fontId="13" fillId="35" borderId="10" xfId="0" applyFont="1" applyFill="1" applyBorder="1" applyAlignment="1"/>
    <xf numFmtId="0" fontId="13" fillId="35" borderId="11" xfId="0" applyFont="1" applyFill="1" applyBorder="1" applyAlignment="1">
      <alignment wrapText="1"/>
    </xf>
    <xf numFmtId="0" fontId="13" fillId="35" borderId="9" xfId="0" applyFont="1" applyFill="1" applyBorder="1" applyAlignment="1">
      <alignment wrapText="1"/>
    </xf>
    <xf numFmtId="0" fontId="13" fillId="35" borderId="10" xfId="0" applyFont="1" applyFill="1" applyBorder="1" applyAlignment="1">
      <alignment wrapText="1"/>
    </xf>
    <xf numFmtId="0" fontId="13" fillId="35" borderId="19" xfId="0" applyFont="1" applyFill="1" applyBorder="1"/>
    <xf numFmtId="0" fontId="13" fillId="35" borderId="20" xfId="0" applyFont="1" applyFill="1" applyBorder="1"/>
    <xf numFmtId="0" fontId="13" fillId="35" borderId="21" xfId="0" applyFont="1" applyFill="1" applyBorder="1"/>
    <xf numFmtId="0" fontId="0" fillId="0" borderId="39" xfId="0" applyBorder="1"/>
    <xf numFmtId="164" fontId="21" fillId="30" borderId="0" xfId="3" applyNumberFormat="1" applyFont="1" applyFill="1" applyBorder="1"/>
    <xf numFmtId="164" fontId="21" fillId="31" borderId="0" xfId="3" applyNumberFormat="1" applyFont="1" applyFill="1" applyBorder="1"/>
    <xf numFmtId="164" fontId="21" fillId="29" borderId="0" xfId="3" applyNumberFormat="1" applyFont="1" applyFill="1" applyBorder="1"/>
    <xf numFmtId="0" fontId="21" fillId="29" borderId="40" xfId="3" applyFont="1" applyFill="1" applyBorder="1"/>
    <xf numFmtId="0" fontId="0" fillId="0" borderId="15" xfId="0" applyBorder="1"/>
    <xf numFmtId="0" fontId="9" fillId="0" borderId="33" xfId="0" applyFont="1" applyFill="1" applyBorder="1" applyAlignment="1">
      <alignment horizontal="left"/>
    </xf>
    <xf numFmtId="0" fontId="21" fillId="0" borderId="4" xfId="3" applyFont="1" applyFill="1" applyBorder="1"/>
    <xf numFmtId="0" fontId="9" fillId="0" borderId="15" xfId="0" applyFont="1" applyFill="1" applyBorder="1" applyAlignment="1">
      <alignment horizontal="left"/>
    </xf>
    <xf numFmtId="0" fontId="21" fillId="0" borderId="0" xfId="3" applyFont="1" applyFill="1"/>
    <xf numFmtId="0" fontId="0" fillId="23" borderId="15" xfId="0" applyFill="1" applyBorder="1" applyAlignment="1">
      <alignment horizontal="left"/>
    </xf>
    <xf numFmtId="0" fontId="24" fillId="30" borderId="12" xfId="3" applyFont="1" applyFill="1" applyBorder="1" applyAlignment="1">
      <alignment horizontal="center"/>
    </xf>
    <xf numFmtId="164" fontId="24" fillId="29" borderId="12" xfId="3" applyNumberFormat="1" applyFont="1" applyFill="1" applyBorder="1" applyAlignment="1">
      <alignment horizontal="center"/>
    </xf>
    <xf numFmtId="0" fontId="24" fillId="30" borderId="12" xfId="3" applyFont="1" applyFill="1" applyBorder="1" applyAlignment="1"/>
    <xf numFmtId="0" fontId="24" fillId="30" borderId="54" xfId="3" applyFont="1" applyFill="1" applyBorder="1" applyAlignment="1"/>
    <xf numFmtId="164" fontId="24" fillId="32" borderId="42" xfId="3" applyNumberFormat="1" applyFont="1" applyFill="1" applyBorder="1" applyAlignment="1"/>
    <xf numFmtId="164" fontId="24" fillId="32" borderId="12" xfId="3" applyNumberFormat="1" applyFont="1" applyFill="1" applyBorder="1" applyAlignment="1"/>
    <xf numFmtId="164" fontId="24" fillId="32" borderId="54" xfId="3" applyNumberFormat="1" applyFont="1" applyFill="1" applyBorder="1" applyAlignment="1"/>
    <xf numFmtId="164" fontId="24" fillId="29" borderId="42" xfId="3" applyNumberFormat="1" applyFont="1" applyFill="1" applyBorder="1" applyAlignment="1"/>
    <xf numFmtId="164" fontId="24" fillId="29" borderId="12" xfId="3" applyNumberFormat="1" applyFont="1" applyFill="1" applyBorder="1" applyAlignment="1"/>
    <xf numFmtId="164" fontId="24" fillId="29" borderId="54" xfId="3" applyNumberFormat="1" applyFont="1" applyFill="1" applyBorder="1" applyAlignment="1"/>
    <xf numFmtId="0" fontId="28" fillId="0" borderId="0" xfId="3" applyFont="1"/>
    <xf numFmtId="0" fontId="21" fillId="0" borderId="55" xfId="3" applyFont="1" applyBorder="1"/>
    <xf numFmtId="164" fontId="27" fillId="0" borderId="57" xfId="0" applyNumberFormat="1" applyFont="1" applyFill="1" applyBorder="1" applyAlignment="1"/>
    <xf numFmtId="164" fontId="27" fillId="0" borderId="58" xfId="0" applyNumberFormat="1" applyFont="1" applyFill="1" applyBorder="1" applyAlignment="1"/>
    <xf numFmtId="0" fontId="21" fillId="0" borderId="60" xfId="3" applyFont="1" applyBorder="1"/>
    <xf numFmtId="0" fontId="24" fillId="30" borderId="61" xfId="3" applyFont="1" applyFill="1" applyBorder="1" applyAlignment="1"/>
    <xf numFmtId="0" fontId="0" fillId="30" borderId="62" xfId="0" applyFill="1" applyBorder="1" applyAlignment="1">
      <alignment horizontal="center"/>
    </xf>
    <xf numFmtId="0" fontId="21" fillId="0" borderId="59" xfId="3" applyFont="1" applyFill="1" applyBorder="1"/>
    <xf numFmtId="0" fontId="0" fillId="30" borderId="61" xfId="0" applyFill="1" applyBorder="1" applyAlignment="1">
      <alignment horizontal="center"/>
    </xf>
    <xf numFmtId="0" fontId="21" fillId="0" borderId="55" xfId="3" applyFont="1" applyFill="1" applyBorder="1"/>
    <xf numFmtId="164" fontId="27" fillId="0" borderId="64" xfId="0" applyNumberFormat="1" applyFont="1" applyFill="1" applyBorder="1" applyAlignment="1"/>
    <xf numFmtId="164" fontId="27" fillId="0" borderId="65" xfId="0" applyNumberFormat="1" applyFont="1" applyFill="1" applyBorder="1" applyAlignment="1"/>
    <xf numFmtId="164" fontId="24" fillId="0" borderId="67" xfId="3" applyNumberFormat="1" applyFont="1" applyBorder="1"/>
    <xf numFmtId="164" fontId="21" fillId="31" borderId="69" xfId="3" applyNumberFormat="1" applyFont="1" applyFill="1" applyBorder="1"/>
    <xf numFmtId="164" fontId="21" fillId="0" borderId="69" xfId="3" applyNumberFormat="1" applyFont="1" applyFill="1" applyBorder="1"/>
    <xf numFmtId="164" fontId="21" fillId="0" borderId="63" xfId="3" applyNumberFormat="1" applyFont="1" applyFill="1" applyBorder="1"/>
    <xf numFmtId="0" fontId="21" fillId="0" borderId="71" xfId="3" applyFont="1" applyBorder="1"/>
    <xf numFmtId="0" fontId="21" fillId="0" borderId="70" xfId="3" applyFont="1" applyBorder="1"/>
    <xf numFmtId="164" fontId="27" fillId="0" borderId="73" xfId="0" applyNumberFormat="1" applyFont="1" applyFill="1" applyBorder="1" applyAlignment="1"/>
    <xf numFmtId="164" fontId="27" fillId="0" borderId="74" xfId="0" applyNumberFormat="1" applyFont="1" applyFill="1" applyBorder="1" applyAlignment="1"/>
    <xf numFmtId="0" fontId="0" fillId="29" borderId="47" xfId="0" applyFill="1" applyBorder="1" applyAlignment="1">
      <alignment horizontal="center"/>
    </xf>
    <xf numFmtId="0" fontId="0" fillId="29" borderId="54" xfId="0" applyFill="1" applyBorder="1" applyAlignment="1">
      <alignment horizontal="center"/>
    </xf>
    <xf numFmtId="164" fontId="24" fillId="0" borderId="75" xfId="3" applyNumberFormat="1" applyFont="1" applyBorder="1"/>
    <xf numFmtId="164" fontId="24" fillId="29" borderId="76" xfId="3" applyNumberFormat="1" applyFont="1" applyFill="1" applyBorder="1" applyAlignment="1"/>
    <xf numFmtId="164" fontId="21" fillId="0" borderId="77" xfId="3" applyNumberFormat="1" applyFont="1" applyFill="1" applyBorder="1"/>
    <xf numFmtId="164" fontId="21" fillId="0" borderId="72" xfId="3" applyNumberFormat="1" applyFont="1" applyFill="1" applyBorder="1"/>
    <xf numFmtId="0" fontId="21" fillId="0" borderId="59" xfId="3" applyFont="1" applyBorder="1"/>
    <xf numFmtId="0" fontId="21" fillId="0" borderId="78" xfId="3" applyFont="1" applyBorder="1"/>
    <xf numFmtId="0" fontId="9" fillId="26" borderId="56" xfId="0" applyFont="1" applyFill="1" applyBorder="1"/>
    <xf numFmtId="0" fontId="21" fillId="0" borderId="85" xfId="3" applyFont="1" applyBorder="1"/>
    <xf numFmtId="0" fontId="21" fillId="0" borderId="87" xfId="3" applyFont="1" applyBorder="1"/>
    <xf numFmtId="0" fontId="21" fillId="0" borderId="83" xfId="3" applyFont="1" applyBorder="1"/>
    <xf numFmtId="0" fontId="21" fillId="0" borderId="88" xfId="3" applyFont="1" applyBorder="1"/>
    <xf numFmtId="0" fontId="21" fillId="0" borderId="89" xfId="3" applyFont="1" applyBorder="1"/>
    <xf numFmtId="0" fontId="21" fillId="0" borderId="90" xfId="3" applyFont="1" applyBorder="1"/>
    <xf numFmtId="164" fontId="27" fillId="0" borderId="91" xfId="0" applyNumberFormat="1" applyFont="1" applyFill="1" applyBorder="1" applyAlignment="1"/>
    <xf numFmtId="0" fontId="0" fillId="0" borderId="15" xfId="0" applyFill="1" applyBorder="1" applyAlignment="1">
      <alignment horizontal="left"/>
    </xf>
    <xf numFmtId="164" fontId="27" fillId="0" borderId="93" xfId="0" applyNumberFormat="1" applyFont="1" applyFill="1" applyBorder="1" applyAlignment="1"/>
    <xf numFmtId="0" fontId="21" fillId="0" borderId="94" xfId="3" applyFont="1" applyBorder="1"/>
    <xf numFmtId="0" fontId="21" fillId="0" borderId="66" xfId="3" applyFont="1" applyBorder="1"/>
    <xf numFmtId="164" fontId="27" fillId="0" borderId="96" xfId="0" applyNumberFormat="1" applyFont="1" applyFill="1" applyBorder="1" applyAlignment="1"/>
    <xf numFmtId="164" fontId="27" fillId="0" borderId="97" xfId="0" applyNumberFormat="1" applyFont="1" applyFill="1" applyBorder="1" applyAlignment="1"/>
    <xf numFmtId="164" fontId="27" fillId="0" borderId="99" xfId="0" applyNumberFormat="1" applyFont="1" applyFill="1" applyBorder="1" applyAlignment="1"/>
    <xf numFmtId="0" fontId="21" fillId="0" borderId="100" xfId="3" applyFont="1" applyBorder="1"/>
    <xf numFmtId="0" fontId="24" fillId="30" borderId="42" xfId="3" applyFont="1" applyFill="1" applyBorder="1" applyAlignment="1"/>
    <xf numFmtId="164" fontId="24" fillId="29" borderId="39" xfId="3" applyNumberFormat="1" applyFont="1" applyFill="1" applyBorder="1" applyAlignment="1"/>
    <xf numFmtId="164" fontId="24" fillId="29" borderId="41" xfId="3" applyNumberFormat="1" applyFont="1" applyFill="1" applyBorder="1" applyAlignment="1"/>
    <xf numFmtId="164" fontId="24" fillId="29" borderId="40" xfId="3" applyNumberFormat="1" applyFont="1" applyFill="1" applyBorder="1" applyAlignment="1"/>
    <xf numFmtId="164" fontId="24" fillId="29" borderId="12" xfId="3" applyNumberFormat="1" applyFont="1" applyFill="1" applyBorder="1" applyAlignment="1">
      <alignment horizontal="center" vertical="center"/>
    </xf>
    <xf numFmtId="164" fontId="24" fillId="32" borderId="68" xfId="3" applyNumberFormat="1" applyFont="1" applyFill="1" applyBorder="1" applyAlignment="1">
      <alignment horizontal="center"/>
    </xf>
    <xf numFmtId="164" fontId="24" fillId="29" borderId="103" xfId="3" applyNumberFormat="1" applyFont="1" applyFill="1" applyBorder="1" applyAlignment="1"/>
    <xf numFmtId="164" fontId="21" fillId="0" borderId="77" xfId="3" applyNumberFormat="1" applyFont="1" applyBorder="1"/>
    <xf numFmtId="164" fontId="21" fillId="0" borderId="69" xfId="3" applyNumberFormat="1" applyFont="1" applyBorder="1"/>
    <xf numFmtId="164" fontId="24" fillId="0" borderId="104" xfId="3" applyNumberFormat="1" applyFont="1" applyBorder="1"/>
    <xf numFmtId="0" fontId="24" fillId="30" borderId="105" xfId="3" applyFont="1" applyFill="1" applyBorder="1" applyAlignment="1"/>
    <xf numFmtId="164" fontId="21" fillId="0" borderId="106" xfId="3" applyNumberFormat="1" applyFont="1" applyBorder="1"/>
    <xf numFmtId="164" fontId="21" fillId="0" borderId="107" xfId="3" applyNumberFormat="1" applyFont="1" applyFill="1" applyBorder="1"/>
    <xf numFmtId="0" fontId="0" fillId="0" borderId="0" xfId="0" applyBorder="1"/>
    <xf numFmtId="0" fontId="0" fillId="23" borderId="15" xfId="0" applyFill="1" applyBorder="1"/>
    <xf numFmtId="0" fontId="0" fillId="0" borderId="42" xfId="0" applyFill="1" applyBorder="1"/>
    <xf numFmtId="0" fontId="9" fillId="0" borderId="12" xfId="0" applyFont="1" applyFill="1" applyBorder="1" applyAlignment="1">
      <alignment horizontal="left"/>
    </xf>
    <xf numFmtId="164" fontId="21" fillId="0" borderId="12" xfId="3" applyNumberFormat="1" applyFont="1" applyFill="1" applyBorder="1"/>
    <xf numFmtId="0" fontId="21" fillId="0" borderId="54" xfId="3" applyFont="1" applyFill="1" applyBorder="1"/>
    <xf numFmtId="0" fontId="21" fillId="0" borderId="54" xfId="3" applyFont="1" applyBorder="1"/>
    <xf numFmtId="164" fontId="21" fillId="30" borderId="108" xfId="3" applyNumberFormat="1" applyFont="1" applyFill="1" applyBorder="1"/>
    <xf numFmtId="164" fontId="21" fillId="30" borderId="106" xfId="3" applyNumberFormat="1" applyFont="1" applyFill="1" applyBorder="1"/>
    <xf numFmtId="164" fontId="21" fillId="0" borderId="106" xfId="3" applyNumberFormat="1" applyFont="1" applyFill="1" applyBorder="1"/>
    <xf numFmtId="164" fontId="21" fillId="30" borderId="17" xfId="3" applyNumberFormat="1" applyFont="1" applyFill="1" applyBorder="1"/>
    <xf numFmtId="164" fontId="21" fillId="31" borderId="17" xfId="3" applyNumberFormat="1" applyFont="1" applyFill="1" applyBorder="1"/>
    <xf numFmtId="164" fontId="21" fillId="29" borderId="109" xfId="3" applyNumberFormat="1" applyFont="1" applyFill="1" applyBorder="1"/>
    <xf numFmtId="164" fontId="21" fillId="29" borderId="77" xfId="3" applyNumberFormat="1" applyFont="1" applyFill="1" applyBorder="1"/>
    <xf numFmtId="164" fontId="21" fillId="29" borderId="17" xfId="3" applyNumberFormat="1" applyFont="1" applyFill="1" applyBorder="1"/>
    <xf numFmtId="0" fontId="24" fillId="0" borderId="0" xfId="3" applyFont="1" applyBorder="1"/>
    <xf numFmtId="2" fontId="24" fillId="0" borderId="0" xfId="3" applyNumberFormat="1" applyFont="1" applyBorder="1"/>
    <xf numFmtId="0" fontId="21" fillId="0" borderId="41" xfId="3" applyFont="1" applyFill="1" applyBorder="1"/>
    <xf numFmtId="0" fontId="0" fillId="0" borderId="39" xfId="0" applyFill="1" applyBorder="1"/>
    <xf numFmtId="164" fontId="27" fillId="0" borderId="112" xfId="0" applyNumberFormat="1" applyFont="1" applyFill="1" applyBorder="1" applyAlignment="1"/>
    <xf numFmtId="0" fontId="0" fillId="30" borderId="48" xfId="0" applyFill="1" applyBorder="1" applyAlignment="1">
      <alignment horizontal="center"/>
    </xf>
    <xf numFmtId="0" fontId="0" fillId="30" borderId="42" xfId="0" applyFill="1" applyBorder="1" applyAlignment="1">
      <alignment horizontal="center"/>
    </xf>
    <xf numFmtId="164" fontId="27" fillId="0" borderId="56" xfId="0" applyNumberFormat="1" applyFont="1" applyFill="1" applyBorder="1" applyAlignment="1"/>
    <xf numFmtId="164" fontId="27" fillId="0" borderId="114" xfId="0" applyNumberFormat="1" applyFont="1" applyFill="1" applyBorder="1" applyAlignment="1"/>
    <xf numFmtId="0" fontId="21" fillId="0" borderId="115" xfId="3" applyFont="1" applyBorder="1"/>
    <xf numFmtId="164" fontId="27" fillId="0" borderId="95" xfId="0" applyNumberFormat="1" applyFont="1" applyFill="1" applyBorder="1" applyAlignment="1"/>
    <xf numFmtId="164" fontId="27" fillId="0" borderId="116" xfId="0" applyNumberFormat="1" applyFont="1" applyFill="1" applyBorder="1" applyAlignment="1"/>
    <xf numFmtId="164" fontId="24" fillId="0" borderId="107" xfId="3" applyNumberFormat="1" applyFont="1" applyBorder="1"/>
    <xf numFmtId="0" fontId="21" fillId="0" borderId="121" xfId="3" applyFont="1" applyBorder="1"/>
    <xf numFmtId="0" fontId="21" fillId="0" borderId="122" xfId="3" applyFont="1" applyBorder="1"/>
    <xf numFmtId="0" fontId="21" fillId="0" borderId="123" xfId="3" applyFont="1" applyBorder="1"/>
    <xf numFmtId="0" fontId="0" fillId="0" borderId="15" xfId="0" applyFill="1" applyBorder="1"/>
    <xf numFmtId="0" fontId="21" fillId="23" borderId="0" xfId="3" applyFont="1" applyFill="1"/>
    <xf numFmtId="0" fontId="21" fillId="23" borderId="15" xfId="3" applyFont="1" applyFill="1" applyBorder="1"/>
    <xf numFmtId="0" fontId="29" fillId="0" borderId="0" xfId="0" applyFont="1" applyFill="1" applyBorder="1" applyAlignment="1">
      <alignment horizontal="center"/>
    </xf>
    <xf numFmtId="164" fontId="0" fillId="0" borderId="1" xfId="0" applyNumberFormat="1" applyBorder="1"/>
    <xf numFmtId="0" fontId="13" fillId="0" borderId="124" xfId="0" applyFont="1" applyBorder="1"/>
    <xf numFmtId="0" fontId="10" fillId="0" borderId="23" xfId="6" applyFont="1" applyBorder="1" applyAlignment="1">
      <alignment vertical="center"/>
    </xf>
    <xf numFmtId="0" fontId="10" fillId="0" borderId="2" xfId="6" applyFont="1" applyBorder="1" applyAlignment="1">
      <alignment vertical="center"/>
    </xf>
    <xf numFmtId="0" fontId="10" fillId="0" borderId="13" xfId="6" applyFont="1" applyBorder="1" applyAlignment="1">
      <alignment vertical="center"/>
    </xf>
    <xf numFmtId="49" fontId="10" fillId="0" borderId="22" xfId="5" applyNumberFormat="1" applyBorder="1" applyAlignment="1">
      <alignment vertical="center"/>
    </xf>
    <xf numFmtId="49" fontId="10" fillId="0" borderId="20" xfId="5" applyNumberFormat="1" applyBorder="1" applyAlignment="1">
      <alignment vertical="center"/>
    </xf>
    <xf numFmtId="49" fontId="10" fillId="0" borderId="21" xfId="5" applyNumberFormat="1" applyBorder="1" applyAlignment="1">
      <alignment vertical="center"/>
    </xf>
    <xf numFmtId="0" fontId="14" fillId="0" borderId="42" xfId="0" applyFont="1" applyBorder="1"/>
    <xf numFmtId="2" fontId="21" fillId="0" borderId="28" xfId="3" applyNumberFormat="1" applyFont="1" applyBorder="1"/>
    <xf numFmtId="2" fontId="21" fillId="0" borderId="12" xfId="3" applyNumberFormat="1" applyFont="1" applyBorder="1"/>
    <xf numFmtId="2" fontId="21" fillId="0" borderId="28" xfId="3" applyNumberFormat="1" applyFont="1" applyBorder="1" applyAlignment="1"/>
    <xf numFmtId="2" fontId="21" fillId="0" borderId="0" xfId="3" applyNumberFormat="1" applyFont="1" applyBorder="1" applyAlignment="1"/>
    <xf numFmtId="2" fontId="21" fillId="0" borderId="37" xfId="3" applyNumberFormat="1" applyFont="1" applyBorder="1" applyAlignment="1"/>
    <xf numFmtId="2" fontId="21" fillId="0" borderId="12" xfId="3" applyNumberFormat="1" applyFont="1" applyBorder="1" applyAlignment="1"/>
    <xf numFmtId="0" fontId="21" fillId="0" borderId="31" xfId="3" applyFont="1" applyBorder="1" applyAlignment="1"/>
    <xf numFmtId="0" fontId="16" fillId="0" borderId="0" xfId="3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37" borderId="1" xfId="0" applyNumberFormat="1" applyFont="1" applyFill="1" applyBorder="1" applyAlignment="1" applyProtection="1">
      <alignment horizontal="center"/>
    </xf>
    <xf numFmtId="0" fontId="16" fillId="15" borderId="0" xfId="0" applyFont="1" applyFill="1"/>
    <xf numFmtId="0" fontId="32" fillId="11" borderId="14" xfId="0" applyFont="1" applyFill="1" applyBorder="1" applyAlignment="1">
      <alignment horizontal="center"/>
    </xf>
    <xf numFmtId="0" fontId="6" fillId="8" borderId="25" xfId="0" applyFont="1" applyFill="1" applyBorder="1" applyAlignment="1"/>
    <xf numFmtId="0" fontId="6" fillId="8" borderId="26" xfId="0" applyFont="1" applyFill="1" applyBorder="1" applyAlignment="1"/>
    <xf numFmtId="0" fontId="6" fillId="8" borderId="46" xfId="0" applyFont="1" applyFill="1" applyBorder="1" applyAlignment="1"/>
    <xf numFmtId="0" fontId="6" fillId="8" borderId="3" xfId="0" applyFont="1" applyFill="1" applyBorder="1" applyAlignment="1"/>
    <xf numFmtId="0" fontId="33" fillId="0" borderId="0" xfId="0" applyFont="1"/>
    <xf numFmtId="0" fontId="5" fillId="38" borderId="1" xfId="0" applyFont="1" applyFill="1" applyBorder="1" applyProtection="1">
      <protection locked="0"/>
    </xf>
    <xf numFmtId="0" fontId="5" fillId="38" borderId="1" xfId="0" applyFont="1" applyFill="1" applyBorder="1" applyAlignment="1" applyProtection="1">
      <protection locked="0"/>
    </xf>
    <xf numFmtId="49" fontId="5" fillId="38" borderId="1" xfId="0" applyNumberFormat="1" applyFont="1" applyFill="1" applyBorder="1" applyProtection="1">
      <protection locked="0"/>
    </xf>
    <xf numFmtId="165" fontId="5" fillId="38" borderId="1" xfId="2" applyNumberFormat="1" applyFont="1" applyFill="1" applyBorder="1" applyAlignment="1" applyProtection="1">
      <protection locked="0"/>
    </xf>
    <xf numFmtId="43" fontId="5" fillId="38" borderId="1" xfId="2" applyNumberFormat="1" applyFont="1" applyFill="1" applyBorder="1" applyAlignment="1" applyProtection="1">
      <protection locked="0"/>
    </xf>
    <xf numFmtId="165" fontId="5" fillId="38" borderId="5" xfId="2" applyNumberFormat="1" applyFont="1" applyFill="1" applyBorder="1" applyProtection="1">
      <protection locked="0"/>
    </xf>
    <xf numFmtId="0" fontId="5" fillId="39" borderId="2" xfId="0" applyFont="1" applyFill="1" applyBorder="1" applyAlignment="1" applyProtection="1">
      <protection locked="0"/>
    </xf>
    <xf numFmtId="165" fontId="13" fillId="34" borderId="7" xfId="2" applyNumberFormat="1" applyFont="1" applyFill="1" applyBorder="1" applyProtection="1">
      <protection locked="0"/>
    </xf>
    <xf numFmtId="165" fontId="13" fillId="34" borderId="3" xfId="2" applyNumberFormat="1" applyFont="1" applyFill="1" applyBorder="1" applyProtection="1">
      <protection locked="0"/>
    </xf>
    <xf numFmtId="0" fontId="13" fillId="34" borderId="3" xfId="0" applyFont="1" applyFill="1" applyBorder="1" applyProtection="1">
      <protection locked="0"/>
    </xf>
    <xf numFmtId="0" fontId="13" fillId="34" borderId="31" xfId="0" applyFont="1" applyFill="1" applyBorder="1" applyProtection="1">
      <protection locked="0"/>
    </xf>
    <xf numFmtId="0" fontId="13" fillId="34" borderId="7" xfId="0" applyFont="1" applyFill="1" applyBorder="1" applyProtection="1">
      <protection locked="0"/>
    </xf>
    <xf numFmtId="0" fontId="14" fillId="35" borderId="16" xfId="0" applyFont="1" applyFill="1" applyBorder="1" applyAlignment="1">
      <alignment horizontal="left"/>
    </xf>
    <xf numFmtId="0" fontId="13" fillId="35" borderId="41" xfId="0" applyFont="1" applyFill="1" applyBorder="1"/>
    <xf numFmtId="0" fontId="13" fillId="35" borderId="40" xfId="0" applyFont="1" applyFill="1" applyBorder="1"/>
    <xf numFmtId="167" fontId="13" fillId="35" borderId="41" xfId="0" applyNumberFormat="1" applyFont="1" applyFill="1" applyBorder="1" applyAlignment="1">
      <alignment horizontal="center"/>
    </xf>
    <xf numFmtId="0" fontId="14" fillId="35" borderId="125" xfId="0" applyFont="1" applyFill="1" applyBorder="1" applyAlignment="1">
      <alignment horizontal="center" wrapText="1"/>
    </xf>
    <xf numFmtId="0" fontId="13" fillId="35" borderId="54" xfId="0" applyFont="1" applyFill="1" applyBorder="1"/>
    <xf numFmtId="0" fontId="13" fillId="35" borderId="126" xfId="0" applyFont="1" applyFill="1" applyBorder="1"/>
    <xf numFmtId="0" fontId="14" fillId="15" borderId="0" xfId="0" applyFont="1" applyFill="1" applyBorder="1" applyAlignment="1">
      <alignment horizontal="center"/>
    </xf>
    <xf numFmtId="0" fontId="13" fillId="15" borderId="0" xfId="0" applyFont="1" applyFill="1" applyAlignment="1">
      <alignment horizontal="right"/>
    </xf>
    <xf numFmtId="0" fontId="21" fillId="0" borderId="22" xfId="3" applyFont="1" applyFill="1" applyBorder="1"/>
    <xf numFmtId="0" fontId="21" fillId="0" borderId="24" xfId="3" applyFont="1" applyFill="1" applyBorder="1"/>
    <xf numFmtId="2" fontId="21" fillId="0" borderId="23" xfId="3" applyNumberFormat="1" applyFont="1" applyFill="1" applyBorder="1"/>
    <xf numFmtId="0" fontId="21" fillId="0" borderId="20" xfId="3" applyFont="1" applyFill="1" applyBorder="1"/>
    <xf numFmtId="0" fontId="21" fillId="0" borderId="1" xfId="3" applyFont="1" applyFill="1" applyBorder="1"/>
    <xf numFmtId="2" fontId="21" fillId="0" borderId="2" xfId="3" applyNumberFormat="1" applyFont="1" applyFill="1" applyBorder="1"/>
    <xf numFmtId="0" fontId="21" fillId="0" borderId="21" xfId="3" applyFont="1" applyFill="1" applyBorder="1"/>
    <xf numFmtId="0" fontId="21" fillId="0" borderId="14" xfId="3" applyFont="1" applyFill="1" applyBorder="1"/>
    <xf numFmtId="2" fontId="21" fillId="0" borderId="13" xfId="3" applyNumberFormat="1" applyFont="1" applyFill="1" applyBorder="1"/>
    <xf numFmtId="0" fontId="14" fillId="0" borderId="12" xfId="0" applyFont="1" applyBorder="1"/>
    <xf numFmtId="0" fontId="21" fillId="0" borderId="0" xfId="3" applyFont="1" applyAlignment="1">
      <alignment horizontal="left" vertical="top" wrapText="1"/>
    </xf>
    <xf numFmtId="0" fontId="14" fillId="35" borderId="39" xfId="0" applyFont="1" applyFill="1" applyBorder="1"/>
    <xf numFmtId="0" fontId="14" fillId="35" borderId="18" xfId="0" applyFont="1" applyFill="1" applyBorder="1" applyAlignment="1">
      <alignment horizontal="center" wrapText="1"/>
    </xf>
    <xf numFmtId="49" fontId="10" fillId="0" borderId="1" xfId="5" applyNumberFormat="1" applyBorder="1" applyAlignment="1">
      <alignment vertical="center"/>
    </xf>
    <xf numFmtId="49" fontId="10" fillId="0" borderId="20" xfId="5" applyNumberFormat="1" applyFill="1" applyBorder="1" applyAlignment="1">
      <alignment vertical="center"/>
    </xf>
    <xf numFmtId="49" fontId="10" fillId="0" borderId="0" xfId="5" applyNumberFormat="1" applyBorder="1" applyAlignment="1">
      <alignment vertical="center"/>
    </xf>
    <xf numFmtId="0" fontId="10" fillId="0" borderId="0" xfId="6" applyFont="1" applyBorder="1" applyAlignment="1">
      <alignment vertical="center"/>
    </xf>
    <xf numFmtId="2" fontId="21" fillId="0" borderId="0" xfId="3" applyNumberFormat="1" applyFont="1" applyFill="1" applyBorder="1"/>
    <xf numFmtId="0" fontId="34" fillId="0" borderId="0" xfId="7" applyFont="1"/>
    <xf numFmtId="0" fontId="35" fillId="0" borderId="0" xfId="7" applyFont="1"/>
    <xf numFmtId="0" fontId="36" fillId="0" borderId="0" xfId="7" applyFont="1"/>
    <xf numFmtId="0" fontId="34" fillId="31" borderId="0" xfId="7" applyFont="1" applyFill="1"/>
    <xf numFmtId="0" fontId="37" fillId="0" borderId="0" xfId="7" applyFont="1"/>
    <xf numFmtId="0" fontId="34" fillId="40" borderId="0" xfId="7" applyFont="1" applyFill="1"/>
    <xf numFmtId="0" fontId="34" fillId="40" borderId="0" xfId="7" applyFont="1" applyFill="1" applyAlignment="1">
      <alignment wrapText="1"/>
    </xf>
    <xf numFmtId="0" fontId="34" fillId="0" borderId="0" xfId="7" applyFont="1" applyFill="1"/>
    <xf numFmtId="0" fontId="36" fillId="16" borderId="28" xfId="0" applyFont="1" applyFill="1" applyBorder="1"/>
    <xf numFmtId="0" fontId="0" fillId="16" borderId="28" xfId="0" applyFill="1" applyBorder="1"/>
    <xf numFmtId="0" fontId="36" fillId="16" borderId="0" xfId="0" applyFont="1" applyFill="1" applyAlignment="1">
      <alignment vertical="top"/>
    </xf>
    <xf numFmtId="0" fontId="16" fillId="0" borderId="0" xfId="0" applyFont="1" applyAlignment="1">
      <alignment horizontal="left" vertical="top" wrapText="1"/>
    </xf>
    <xf numFmtId="0" fontId="17" fillId="0" borderId="0" xfId="0" applyFont="1"/>
    <xf numFmtId="0" fontId="0" fillId="0" borderId="0" xfId="0" applyAlignment="1">
      <alignment vertical="top"/>
    </xf>
    <xf numFmtId="0" fontId="34" fillId="0" borderId="0" xfId="7" applyFont="1" applyFill="1" applyAlignment="1">
      <alignment wrapText="1"/>
    </xf>
    <xf numFmtId="0" fontId="13" fillId="0" borderId="0" xfId="7" applyFont="1" applyFill="1"/>
    <xf numFmtId="0" fontId="31" fillId="36" borderId="0" xfId="4" applyFont="1" applyFill="1" applyBorder="1" applyAlignment="1">
      <alignment horizontal="center"/>
    </xf>
    <xf numFmtId="0" fontId="31" fillId="36" borderId="0" xfId="4" applyFont="1" applyFill="1" applyBorder="1" applyAlignment="1"/>
    <xf numFmtId="0" fontId="22" fillId="0" borderId="0" xfId="4" applyFill="1" applyBorder="1" applyAlignment="1"/>
    <xf numFmtId="0" fontId="0" fillId="41" borderId="0" xfId="0" applyFill="1"/>
    <xf numFmtId="0" fontId="9" fillId="41" borderId="0" xfId="3" applyFont="1" applyFill="1"/>
    <xf numFmtId="0" fontId="31" fillId="41" borderId="0" xfId="4" applyFont="1" applyFill="1" applyBorder="1" applyAlignment="1"/>
    <xf numFmtId="0" fontId="19" fillId="41" borderId="0" xfId="0" applyFont="1" applyFill="1"/>
    <xf numFmtId="0" fontId="19" fillId="41" borderId="0" xfId="3" applyFont="1" applyFill="1" applyAlignment="1">
      <alignment horizontal="right"/>
    </xf>
    <xf numFmtId="0" fontId="8" fillId="41" borderId="0" xfId="0" applyFont="1" applyFill="1" applyBorder="1" applyAlignment="1">
      <alignment vertical="center"/>
    </xf>
    <xf numFmtId="0" fontId="21" fillId="41" borderId="0" xfId="3" applyFont="1" applyFill="1" applyBorder="1"/>
    <xf numFmtId="0" fontId="40" fillId="41" borderId="0" xfId="0" applyFont="1" applyFill="1"/>
    <xf numFmtId="0" fontId="6" fillId="8" borderId="24" xfId="0" applyFont="1" applyFill="1" applyBorder="1" applyAlignment="1" applyProtection="1">
      <alignment wrapText="1"/>
    </xf>
    <xf numFmtId="0" fontId="13" fillId="0" borderId="0" xfId="7" applyFont="1" applyFill="1" applyAlignment="1">
      <alignment wrapText="1"/>
    </xf>
    <xf numFmtId="0" fontId="41" fillId="16" borderId="0" xfId="0" applyFont="1" applyFill="1"/>
    <xf numFmtId="0" fontId="34" fillId="23" borderId="0" xfId="7" applyFont="1" applyFill="1"/>
    <xf numFmtId="0" fontId="0" fillId="29" borderId="0" xfId="0" applyFill="1" applyProtection="1">
      <protection locked="0"/>
    </xf>
    <xf numFmtId="0" fontId="6" fillId="8" borderId="25" xfId="0" applyFont="1" applyFill="1" applyBorder="1" applyAlignment="1">
      <alignment horizontal="center" wrapText="1"/>
    </xf>
    <xf numFmtId="0" fontId="6" fillId="8" borderId="27" xfId="0" applyFont="1" applyFill="1" applyBorder="1" applyAlignment="1">
      <alignment horizontal="center" wrapText="1"/>
    </xf>
    <xf numFmtId="0" fontId="12" fillId="24" borderId="25" xfId="0" applyFont="1" applyFill="1" applyBorder="1" applyAlignment="1">
      <alignment horizontal="center" wrapText="1"/>
    </xf>
    <xf numFmtId="0" fontId="12" fillId="24" borderId="27" xfId="0" applyFont="1" applyFill="1" applyBorder="1" applyAlignment="1">
      <alignment horizontal="center" wrapText="1"/>
    </xf>
    <xf numFmtId="0" fontId="12" fillId="24" borderId="26" xfId="0" applyFont="1" applyFill="1" applyBorder="1" applyAlignment="1">
      <alignment horizontal="center" wrapText="1"/>
    </xf>
    <xf numFmtId="0" fontId="14" fillId="35" borderId="39" xfId="0" applyFont="1" applyFill="1" applyBorder="1" applyAlignment="1">
      <alignment horizontal="center" vertical="top" wrapText="1"/>
    </xf>
    <xf numFmtId="0" fontId="14" fillId="35" borderId="41" xfId="0" applyFont="1" applyFill="1" applyBorder="1" applyAlignment="1">
      <alignment horizontal="center" vertical="top" wrapText="1"/>
    </xf>
    <xf numFmtId="0" fontId="14" fillId="35" borderId="40" xfId="0" applyFont="1" applyFill="1" applyBorder="1" applyAlignment="1">
      <alignment horizontal="center" vertical="top" wrapText="1"/>
    </xf>
    <xf numFmtId="0" fontId="39" fillId="41" borderId="0" xfId="4" applyFont="1" applyFill="1" applyAlignment="1">
      <alignment horizontal="left"/>
    </xf>
    <xf numFmtId="164" fontId="24" fillId="32" borderId="118" xfId="3" applyNumberFormat="1" applyFont="1" applyFill="1" applyBorder="1" applyAlignment="1">
      <alignment horizontal="center"/>
    </xf>
    <xf numFmtId="164" fontId="24" fillId="32" borderId="98" xfId="3" applyNumberFormat="1" applyFont="1" applyFill="1" applyBorder="1" applyAlignment="1">
      <alignment horizontal="center"/>
    </xf>
    <xf numFmtId="164" fontId="24" fillId="29" borderId="0" xfId="3" applyNumberFormat="1" applyFont="1" applyFill="1" applyBorder="1" applyAlignment="1">
      <alignment horizontal="center"/>
    </xf>
    <xf numFmtId="164" fontId="24" fillId="29" borderId="101" xfId="3" applyNumberFormat="1" applyFont="1" applyFill="1" applyBorder="1" applyAlignment="1">
      <alignment horizontal="center"/>
    </xf>
    <xf numFmtId="0" fontId="24" fillId="30" borderId="80" xfId="3" applyFont="1" applyFill="1" applyBorder="1" applyAlignment="1">
      <alignment horizontal="center"/>
    </xf>
    <xf numFmtId="0" fontId="24" fillId="30" borderId="117" xfId="3" applyFont="1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46" xfId="3" applyFont="1" applyBorder="1" applyAlignment="1">
      <alignment horizontal="center"/>
    </xf>
    <xf numFmtId="0" fontId="21" fillId="0" borderId="56" xfId="3" applyFont="1" applyBorder="1" applyAlignment="1">
      <alignment horizontal="center"/>
    </xf>
    <xf numFmtId="0" fontId="9" fillId="25" borderId="42" xfId="0" applyFont="1" applyFill="1" applyBorder="1" applyAlignment="1">
      <alignment horizontal="left"/>
    </xf>
    <xf numFmtId="0" fontId="9" fillId="25" borderId="54" xfId="0" applyFont="1" applyFill="1" applyBorder="1" applyAlignment="1">
      <alignment horizontal="left"/>
    </xf>
    <xf numFmtId="0" fontId="9" fillId="25" borderId="33" xfId="0" applyFont="1" applyFill="1" applyBorder="1" applyAlignment="1">
      <alignment horizontal="left"/>
    </xf>
    <xf numFmtId="0" fontId="9" fillId="25" borderId="37" xfId="0" applyFont="1" applyFill="1" applyBorder="1" applyAlignment="1">
      <alignment horizontal="left"/>
    </xf>
    <xf numFmtId="0" fontId="9" fillId="25" borderId="15" xfId="0" applyFont="1" applyFill="1" applyBorder="1" applyAlignment="1">
      <alignment horizontal="left"/>
    </xf>
    <xf numFmtId="0" fontId="9" fillId="25" borderId="4" xfId="0" applyFont="1" applyFill="1" applyBorder="1" applyAlignment="1">
      <alignment horizontal="left"/>
    </xf>
    <xf numFmtId="0" fontId="9" fillId="25" borderId="16" xfId="0" applyFont="1" applyFill="1" applyBorder="1" applyAlignment="1">
      <alignment horizontal="left"/>
    </xf>
    <xf numFmtId="0" fontId="9" fillId="25" borderId="18" xfId="0" applyFont="1" applyFill="1" applyBorder="1" applyAlignment="1">
      <alignment horizontal="left"/>
    </xf>
    <xf numFmtId="0" fontId="24" fillId="30" borderId="81" xfId="3" applyFont="1" applyFill="1" applyBorder="1" applyAlignment="1">
      <alignment horizontal="center"/>
    </xf>
    <xf numFmtId="164" fontId="24" fillId="29" borderId="102" xfId="3" applyNumberFormat="1" applyFont="1" applyFill="1" applyBorder="1" applyAlignment="1">
      <alignment horizontal="center"/>
    </xf>
    <xf numFmtId="164" fontId="24" fillId="29" borderId="86" xfId="3" applyNumberFormat="1" applyFont="1" applyFill="1" applyBorder="1" applyAlignment="1">
      <alignment horizontal="center"/>
    </xf>
    <xf numFmtId="0" fontId="9" fillId="25" borderId="20" xfId="0" applyFont="1" applyFill="1" applyBorder="1" applyAlignment="1">
      <alignment horizontal="left"/>
    </xf>
    <xf numFmtId="0" fontId="9" fillId="25" borderId="38" xfId="0" applyFont="1" applyFill="1" applyBorder="1" applyAlignment="1">
      <alignment horizontal="left"/>
    </xf>
    <xf numFmtId="0" fontId="19" fillId="27" borderId="16" xfId="0" applyFont="1" applyFill="1" applyBorder="1" applyAlignment="1">
      <alignment horizontal="left" vertical="center" wrapText="1"/>
    </xf>
    <xf numFmtId="0" fontId="19" fillId="27" borderId="17" xfId="0" applyFont="1" applyFill="1" applyBorder="1" applyAlignment="1">
      <alignment horizontal="left" vertical="center"/>
    </xf>
    <xf numFmtId="0" fontId="19" fillId="27" borderId="53" xfId="0" applyFont="1" applyFill="1" applyBorder="1" applyAlignment="1">
      <alignment horizontal="left" vertical="center"/>
    </xf>
    <xf numFmtId="0" fontId="19" fillId="27" borderId="49" xfId="0" applyFont="1" applyFill="1" applyBorder="1" applyAlignment="1">
      <alignment horizontal="center" vertical="center"/>
    </xf>
    <xf numFmtId="0" fontId="19" fillId="27" borderId="27" xfId="0" applyFont="1" applyFill="1" applyBorder="1" applyAlignment="1">
      <alignment horizontal="center" vertical="center"/>
    </xf>
    <xf numFmtId="0" fontId="19" fillId="27" borderId="36" xfId="0" applyFont="1" applyFill="1" applyBorder="1" applyAlignment="1">
      <alignment horizontal="center" vertical="center"/>
    </xf>
    <xf numFmtId="0" fontId="9" fillId="33" borderId="82" xfId="3" applyFont="1" applyFill="1" applyBorder="1" applyAlignment="1">
      <alignment horizontal="center"/>
    </xf>
    <xf numFmtId="0" fontId="9" fillId="33" borderId="79" xfId="3" applyFont="1" applyFill="1" applyBorder="1" applyAlignment="1">
      <alignment horizontal="center"/>
    </xf>
    <xf numFmtId="0" fontId="9" fillId="33" borderId="84" xfId="3" applyFont="1" applyFill="1" applyBorder="1" applyAlignment="1">
      <alignment horizontal="center"/>
    </xf>
    <xf numFmtId="164" fontId="21" fillId="0" borderId="38" xfId="3" applyNumberFormat="1" applyFont="1" applyBorder="1" applyAlignment="1">
      <alignment horizontal="right"/>
    </xf>
    <xf numFmtId="164" fontId="21" fillId="0" borderId="3" xfId="3" applyNumberFormat="1" applyFont="1" applyBorder="1" applyAlignment="1">
      <alignment horizontal="right"/>
    </xf>
    <xf numFmtId="0" fontId="19" fillId="27" borderId="16" xfId="0" applyFont="1" applyFill="1" applyBorder="1" applyAlignment="1">
      <alignment horizontal="left" vertical="top" wrapText="1"/>
    </xf>
    <xf numFmtId="0" fontId="19" fillId="27" borderId="17" xfId="0" applyFont="1" applyFill="1" applyBorder="1" applyAlignment="1">
      <alignment horizontal="left" vertical="top"/>
    </xf>
    <xf numFmtId="0" fontId="19" fillId="27" borderId="53" xfId="0" applyFont="1" applyFill="1" applyBorder="1" applyAlignment="1">
      <alignment horizontal="left" vertical="top"/>
    </xf>
    <xf numFmtId="0" fontId="24" fillId="30" borderId="92" xfId="3" applyFont="1" applyFill="1" applyBorder="1" applyAlignment="1">
      <alignment horizontal="center"/>
    </xf>
    <xf numFmtId="0" fontId="24" fillId="30" borderId="119" xfId="3" applyFont="1" applyFill="1" applyBorder="1" applyAlignment="1">
      <alignment horizontal="center"/>
    </xf>
    <xf numFmtId="164" fontId="24" fillId="29" borderId="120" xfId="3" applyNumberFormat="1" applyFont="1" applyFill="1" applyBorder="1" applyAlignment="1">
      <alignment horizontal="center"/>
    </xf>
    <xf numFmtId="164" fontId="24" fillId="29" borderId="99" xfId="3" applyNumberFormat="1" applyFont="1" applyFill="1" applyBorder="1" applyAlignment="1">
      <alignment horizontal="center"/>
    </xf>
    <xf numFmtId="0" fontId="9" fillId="33" borderId="113" xfId="3" applyFont="1" applyFill="1" applyBorder="1" applyAlignment="1">
      <alignment horizontal="center"/>
    </xf>
    <xf numFmtId="0" fontId="9" fillId="33" borderId="111" xfId="3" applyFont="1" applyFill="1" applyBorder="1" applyAlignment="1">
      <alignment horizontal="center"/>
    </xf>
    <xf numFmtId="0" fontId="9" fillId="33" borderId="110" xfId="3" applyFont="1" applyFill="1" applyBorder="1" applyAlignment="1">
      <alignment horizontal="center"/>
    </xf>
    <xf numFmtId="0" fontId="19" fillId="33" borderId="25" xfId="0" applyFont="1" applyFill="1" applyBorder="1" applyAlignment="1">
      <alignment horizontal="center" vertical="top" wrapText="1"/>
    </xf>
    <xf numFmtId="0" fontId="19" fillId="33" borderId="27" xfId="0" applyFont="1" applyFill="1" applyBorder="1" applyAlignment="1">
      <alignment horizontal="center" vertical="top" wrapText="1"/>
    </xf>
    <xf numFmtId="0" fontId="9" fillId="8" borderId="0" xfId="0" applyFont="1" applyFill="1" applyBorder="1" applyAlignment="1">
      <alignment horizontal="center"/>
    </xf>
    <xf numFmtId="0" fontId="9" fillId="8" borderId="51" xfId="0" applyFont="1" applyFill="1" applyBorder="1" applyAlignment="1">
      <alignment horizontal="center"/>
    </xf>
    <xf numFmtId="0" fontId="9" fillId="8" borderId="35" xfId="0" applyFont="1" applyFill="1" applyBorder="1" applyAlignment="1">
      <alignment horizontal="center"/>
    </xf>
    <xf numFmtId="0" fontId="21" fillId="0" borderId="0" xfId="3" applyFont="1" applyAlignment="1">
      <alignment horizontal="left" vertical="top" wrapText="1"/>
    </xf>
    <xf numFmtId="0" fontId="19" fillId="28" borderId="27" xfId="0" applyFont="1" applyFill="1" applyBorder="1" applyAlignment="1">
      <alignment horizontal="center" vertical="top" wrapText="1"/>
    </xf>
    <xf numFmtId="0" fontId="19" fillId="28" borderId="26" xfId="0" applyFont="1" applyFill="1" applyBorder="1" applyAlignment="1">
      <alignment horizontal="center" vertical="top" wrapText="1"/>
    </xf>
    <xf numFmtId="0" fontId="14" fillId="0" borderId="35" xfId="0" applyFont="1" applyBorder="1" applyAlignment="1">
      <alignment horizontal="center"/>
    </xf>
  </cellXfs>
  <cellStyles count="8">
    <cellStyle name="Erklärender Text" xfId="1" builtinId="53" customBuiltin="1"/>
    <cellStyle name="Komma" xfId="2" builtinId="3"/>
    <cellStyle name="Link" xfId="4" builtinId="8"/>
    <cellStyle name="Standard" xfId="0" builtinId="0"/>
    <cellStyle name="Standard 2" xfId="3" xr:uid="{7B2C9A33-F2C5-4164-8C46-AEAA96264C18}"/>
    <cellStyle name="Standard 2 2" xfId="5" xr:uid="{7E912EE2-F5A4-44AE-8C79-B5FC3278F219}"/>
    <cellStyle name="Standard 3" xfId="6" xr:uid="{3210B0BA-7888-4B8E-8011-E7808708EDDF}"/>
    <cellStyle name="Standard 4" xfId="7" xr:uid="{0D06CE56-0DB5-4A0C-B647-A9F72AFC9DD0}"/>
  </cellStyles>
  <dxfs count="2"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ED1C24"/>
      <rgbColor rgb="FF00FF00"/>
      <rgbColor rgb="FF0000EE"/>
      <rgbColor rgb="FFFFFF00"/>
      <rgbColor rgb="FFFF00FF"/>
      <rgbColor rgb="FF00FFFF"/>
      <rgbColor rgb="FF7E0021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D320"/>
      <rgbColor rgb="FFFF9900"/>
      <rgbColor rgb="FFFF420E"/>
      <rgbColor rgb="FF4D4D4D"/>
      <rgbColor rgb="FFB3B3B3"/>
      <rgbColor rgb="FF004586"/>
      <rgbColor rgb="FF579D1C"/>
      <rgbColor rgb="FF003300"/>
      <rgbColor rgb="FF333300"/>
      <rgbColor rgb="FF993300"/>
      <rgbColor rgb="FF993366"/>
      <rgbColor rgb="FF1C368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4B084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Sprachwahl!$A$99</c:f>
          <c:strCache>
            <c:ptCount val="1"/>
            <c:pt idx="0">
              <c:v>Consommation d'énergie </c:v>
            </c:pt>
          </c:strCache>
        </c:strRef>
      </c:tx>
      <c:layout>
        <c:manualLayout>
          <c:xMode val="edge"/>
          <c:yMode val="edge"/>
          <c:x val="0.41127746102785673"/>
          <c:y val="3.5277777777777776E-2"/>
        </c:manualLayout>
      </c:layout>
      <c:overlay val="0"/>
      <c:txPr>
        <a:bodyPr/>
        <a:lstStyle/>
        <a:p>
          <a:pPr algn="l"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882973925250595E-2"/>
          <c:y val="0.11703889433864402"/>
          <c:w val="0.86738649098947007"/>
          <c:h val="0.73647497622779223"/>
        </c:manualLayout>
      </c:layout>
      <c:bubbleChart>
        <c:varyColors val="0"/>
        <c:ser>
          <c:idx val="0"/>
          <c:order val="0"/>
          <c:tx>
            <c:strRef>
              <c:f>'01 ¦  Daten - Données'!$A$9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2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0EDED5C-0B02-4C01-AA69-CE7DF7D6E940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26A-4C33-A5EF-C2A5D88EABF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357574C-BAA6-4667-967E-82227BD4269D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26A-4C33-A5EF-C2A5D88EABF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6E1370F-CB6F-42C9-BCC0-D0DAD6576FD2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26A-4C33-A5EF-C2A5D88EABF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79D33FE-9D88-471F-9048-FF36EBFDC147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26A-4C33-A5EF-C2A5D88EABF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13BFB02-507A-4224-BF3D-FEC2CB4FEA65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26A-4C33-A5EF-C2A5D88EABF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1C59882-47FE-4F75-90EE-2EE220D0B290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26A-4C33-A5EF-C2A5D88EABF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C57C7C7-FAEB-4A60-BD09-E52647FF4A33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B26A-4C33-A5EF-C2A5D88EABF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E67F1BF-E8BA-4379-A865-241AFB46F2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B26A-4C33-A5EF-C2A5D88EABF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4C63C53-B5C7-4650-B29C-30249D55D454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26A-4C33-A5EF-C2A5D88EABF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AC198CA-87F1-479D-B31A-F085982A19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26A-4C33-A5EF-C2A5D88EABF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611B487-9DE2-485E-89F1-663359F8A07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B26A-4C33-A5EF-C2A5D88EABF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42A6B63-7B3F-4BE6-A06C-B2A6D9B09009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B26A-4C33-A5EF-C2A5D88EABF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01CE52B-977E-46AA-909C-9303241C5747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26A-4C33-A5EF-C2A5D88EABF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1DC7044-F69C-4B34-AAB7-91F282510AE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B26A-4C33-A5EF-C2A5D88EABF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657299D-928C-40CA-A9F5-74F283B2AD61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B26A-4C33-A5EF-C2A5D88EABF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A57F0E2-92B9-4986-89DD-D857B29063C0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B26A-4C33-A5EF-C2A5D88EABF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6D7A16A-3843-478C-AD8C-A0F0B583BB6C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B26A-4C33-A5EF-C2A5D88EABF0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data!$E$4:$E$18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xVal>
          <c:yVal>
            <c:numRef>
              <c:f>'01 ¦  Daten - Données'!$S$9:$S$23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bubbleSize>
            <c:numRef>
              <c:f>'01 ¦  Daten - Données'!$Z$9:$Z$23</c:f>
              <c:numCache>
                <c:formatCode>_ * #,##0_ ;_ * \-#,##0_ ;_ * "-"??_ ;_ @_ </c:formatCode>
                <c:ptCount val="15"/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'01 ¦  Daten - Données'!$A$9:$A$23</c15:f>
                <c15:dlblRangeCache>
                  <c:ptCount val="15"/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B26A-4C33-A5EF-C2A5D88EABF0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bubbleScale val="40"/>
        <c:showNegBubbles val="0"/>
        <c:sizeRepresents val="w"/>
        <c:axId val="138952704"/>
        <c:axId val="138954624"/>
      </c:bubbleChart>
      <c:valAx>
        <c:axId val="138952704"/>
        <c:scaling>
          <c:orientation val="maxMin"/>
          <c:max val="5"/>
          <c:min val="0"/>
        </c:scaling>
        <c:delete val="0"/>
        <c:axPos val="t"/>
        <c:majorGridlines/>
        <c:title>
          <c:tx>
            <c:strRef>
              <c:f>Sprachwahl!$A$111</c:f>
              <c:strCache>
                <c:ptCount val="1"/>
                <c:pt idx="0">
                  <c:v>Consommation d'énergie:
Situation du point: MJ / m² SRE p.a., évaluation
Taille du point: MJ p.a.</c:v>
                </c:pt>
              </c:strCache>
            </c:strRef>
          </c:tx>
          <c:layout>
            <c:manualLayout>
              <c:xMode val="edge"/>
              <c:yMode val="edge"/>
              <c:x val="0.32273082072233256"/>
              <c:y val="0.90796363612286379"/>
            </c:manualLayout>
          </c:layout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high"/>
        <c:crossAx val="138954624"/>
        <c:crosses val="autoZero"/>
        <c:crossBetween val="midCat"/>
        <c:majorUnit val="2.5"/>
      </c:valAx>
      <c:valAx>
        <c:axId val="138954624"/>
        <c:scaling>
          <c:orientation val="maxMin"/>
          <c:max val="5"/>
          <c:min val="0"/>
        </c:scaling>
        <c:delete val="0"/>
        <c:axPos val="r"/>
        <c:majorGridlines/>
        <c:title>
          <c:tx>
            <c:strRef>
              <c:f>Sprachwahl!$A$110</c:f>
              <c:strCache>
                <c:ptCount val="1"/>
                <c:pt idx="0">
                  <c:v>État du bâtiment [évaluation]</c:v>
                </c:pt>
              </c:strCache>
            </c:strRef>
          </c:tx>
          <c:layout>
            <c:manualLayout>
              <c:xMode val="edge"/>
              <c:yMode val="edge"/>
              <c:x val="6.3047338788893544E-3"/>
              <c:y val="0.37173681875666265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out"/>
        <c:minorTickMark val="none"/>
        <c:tickLblPos val="high"/>
        <c:crossAx val="138952704"/>
        <c:crosses val="autoZero"/>
        <c:crossBetween val="midCat"/>
        <c:majorUnit val="2.5"/>
      </c:valAx>
    </c:plotArea>
    <c:plotVisOnly val="0"/>
    <c:dispBlanksAs val="gap"/>
    <c:showDLblsOverMax val="0"/>
  </c:chart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Sprachwahl!$A$113</c:f>
          <c:strCache>
            <c:ptCount val="1"/>
            <c:pt idx="0">
              <c:v>Émissions de gaz à effet de serre</c:v>
            </c:pt>
          </c:strCache>
        </c:strRef>
      </c:tx>
      <c:layout>
        <c:manualLayout>
          <c:xMode val="edge"/>
          <c:yMode val="edge"/>
          <c:x val="0.34497150116742203"/>
          <c:y val="3.5277777777777783E-2"/>
        </c:manualLayout>
      </c:layout>
      <c:overlay val="0"/>
      <c:txPr>
        <a:bodyPr/>
        <a:lstStyle/>
        <a:p>
          <a:pPr algn="l"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882973925250595E-2"/>
          <c:y val="0.11703889433864402"/>
          <c:w val="0.86738649098947007"/>
          <c:h val="0.73647497622779223"/>
        </c:manualLayout>
      </c:layout>
      <c:bubbleChart>
        <c:varyColors val="0"/>
        <c:ser>
          <c:idx val="0"/>
          <c:order val="0"/>
          <c:tx>
            <c:strRef>
              <c:f>'01 ¦  Daten - Données'!$A$9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2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45BE70E-F9DE-4E25-A052-CD66A66BDC6B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45B-4C9E-9DAF-AE302518224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6A0DE01-935E-4E36-AD0A-69DC41E5B1FD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45B-4C9E-9DAF-AE30251822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6C7112E-0A76-4D2C-BD1C-4FD8E04CCE66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45B-4C9E-9DAF-AE302518224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6ED6ADB-AC8A-48B5-831B-049A6ABDEDD9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45B-4C9E-9DAF-AE302518224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47E0B0B-A4E8-45A0-AA5A-E70DD7FF53F8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45B-4C9E-9DAF-AE302518224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9CB9252-2970-4375-BDFC-2D582D83EC66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45B-4C9E-9DAF-AE302518224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7D0B6CF-6DB2-4B75-8C27-2DEE8FCEAA94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45B-4C9E-9DAF-AE302518224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E67F1BF-E8BA-4379-A865-241AFB46F2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45B-4C9E-9DAF-AE302518224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4C63C53-B5C7-4650-B29C-30249D55D454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45B-4C9E-9DAF-AE302518224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AC198CA-87F1-479D-B31A-F085982A19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45B-4C9E-9DAF-AE302518224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611B487-9DE2-485E-89F1-663359F8A07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45B-4C9E-9DAF-AE302518224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42A6B63-7B3F-4BE6-A06C-B2A6D9B09009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45B-4C9E-9DAF-AE302518224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01CE52B-977E-46AA-909C-9303241C5747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45B-4C9E-9DAF-AE302518224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1DC7044-F69C-4B34-AAB7-91F282510AE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45B-4C9E-9DAF-AE302518224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657299D-928C-40CA-A9F5-74F283B2AD61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E45B-4C9E-9DAF-AE302518224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A57F0E2-92B9-4986-89DD-D857B29063C0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E45B-4C9E-9DAF-AE302518224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6D7A16A-3843-478C-AD8C-A0F0B583BB6C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E45B-4C9E-9DAF-AE302518224E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data!$F$4:$F$18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xVal>
          <c:yVal>
            <c:numRef>
              <c:f>'01 ¦  Daten - Données'!$S$9:$S$23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bubbleSize>
            <c:numRef>
              <c:f>'01 ¦  Daten - Données'!$AC$9:$AC$23</c:f>
              <c:numCache>
                <c:formatCode>0.0000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'01 ¦  Daten - Données'!$A$9:$A$23</c15:f>
                <c15:dlblRangeCache>
                  <c:ptCount val="15"/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E45B-4C9E-9DAF-AE302518224E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bubbleScale val="40"/>
        <c:showNegBubbles val="0"/>
        <c:sizeRepresents val="w"/>
        <c:axId val="138952704"/>
        <c:axId val="138954624"/>
      </c:bubbleChart>
      <c:valAx>
        <c:axId val="138952704"/>
        <c:scaling>
          <c:orientation val="maxMin"/>
          <c:max val="5"/>
          <c:min val="0"/>
        </c:scaling>
        <c:delete val="0"/>
        <c:axPos val="t"/>
        <c:majorGridlines/>
        <c:title>
          <c:tx>
            <c:strRef>
              <c:f>Sprachwahl!$A$125</c:f>
              <c:strCache>
                <c:ptCount val="1"/>
                <c:pt idx="0">
                  <c:v>Émissions de gaz à effet de serre:
Situation du point: kg CO₂ / m² SRE p.a., évaluation
Taille du point: kg CO₂ p.a.</c:v>
                </c:pt>
              </c:strCache>
            </c:strRef>
          </c:tx>
          <c:layout>
            <c:manualLayout>
              <c:xMode val="edge"/>
              <c:yMode val="edge"/>
              <c:x val="0.2961756580964402"/>
              <c:y val="0.90697376000635643"/>
            </c:manualLayout>
          </c:layout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high"/>
        <c:crossAx val="138954624"/>
        <c:crosses val="autoZero"/>
        <c:crossBetween val="midCat"/>
        <c:majorUnit val="2.5"/>
      </c:valAx>
      <c:valAx>
        <c:axId val="138954624"/>
        <c:scaling>
          <c:orientation val="maxMin"/>
          <c:max val="5"/>
          <c:min val="0"/>
        </c:scaling>
        <c:delete val="0"/>
        <c:axPos val="r"/>
        <c:majorGridlines/>
        <c:title>
          <c:tx>
            <c:strRef>
              <c:f>Sprachwahl!$A$124</c:f>
              <c:strCache>
                <c:ptCount val="1"/>
                <c:pt idx="0">
                  <c:v>État du bâtiment [évaluation]</c:v>
                </c:pt>
              </c:strCache>
            </c:strRef>
          </c:tx>
          <c:layout>
            <c:manualLayout>
              <c:xMode val="edge"/>
              <c:yMode val="edge"/>
              <c:x val="6.3047330439918847E-3"/>
              <c:y val="0.37005502254533895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out"/>
        <c:minorTickMark val="none"/>
        <c:tickLblPos val="high"/>
        <c:crossAx val="138952704"/>
        <c:crosses val="autoZero"/>
        <c:crossBetween val="midCat"/>
        <c:majorUnit val="2.5"/>
      </c:valAx>
    </c:plotArea>
    <c:plotVisOnly val="0"/>
    <c:dispBlanksAs val="gap"/>
    <c:showDLblsOverMax val="0"/>
  </c:chart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4803149606299213" l="0.39370078740157483" r="0.39370078740157483" t="0.74803149606299213" header="0.31496062992125984" footer="0.31496062992125984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Sprachwahl!$A$127</c:f>
          <c:strCache>
            <c:ptCount val="1"/>
            <c:pt idx="0">
              <c:v>Coûts d'exploitation</c:v>
            </c:pt>
          </c:strCache>
        </c:strRef>
      </c:tx>
      <c:layout>
        <c:manualLayout>
          <c:xMode val="edge"/>
          <c:yMode val="edge"/>
          <c:x val="0.40976499690785406"/>
          <c:y val="3.5277777777777783E-2"/>
        </c:manualLayout>
      </c:layout>
      <c:overlay val="0"/>
      <c:txPr>
        <a:bodyPr/>
        <a:lstStyle/>
        <a:p>
          <a:pPr algn="l"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882973925250595E-2"/>
          <c:y val="0.11703889433864402"/>
          <c:w val="0.86738649098947007"/>
          <c:h val="0.73647497622779223"/>
        </c:manualLayout>
      </c:layout>
      <c:bubbleChart>
        <c:varyColors val="0"/>
        <c:ser>
          <c:idx val="0"/>
          <c:order val="0"/>
          <c:tx>
            <c:strRef>
              <c:f>'01 ¦  Daten - Données'!$A$9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2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D1B360D-9B7C-451C-B038-E6A54450D44F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96F-4618-9BC7-2707CA376BC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EF8ED7A-2ECB-4ACC-B718-23615ADB63EA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96F-4618-9BC7-2707CA376BC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986FD03-F44B-47E2-961D-45C9787B464B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96F-4618-9BC7-2707CA376BC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C57BA86-66CB-4E90-9995-10F39FD68FA5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96F-4618-9BC7-2707CA376BC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D5F6CE5-C81B-4831-AABE-23132DF86C3B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96F-4618-9BC7-2707CA376BC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F507C6C-064E-49FB-A58C-ED3BD94ECE7F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96F-4618-9BC7-2707CA376BC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3FD79DA-2CA1-4272-802C-C13846065417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96F-4618-9BC7-2707CA376BC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E67F1BF-E8BA-4379-A865-241AFB46F2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96F-4618-9BC7-2707CA376BC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4C63C53-B5C7-4650-B29C-30249D55D454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396F-4618-9BC7-2707CA376BC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AC198CA-87F1-479D-B31A-F085982A19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96F-4618-9BC7-2707CA376BC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611B487-9DE2-485E-89F1-663359F8A07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396F-4618-9BC7-2707CA376BC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42A6B63-7B3F-4BE6-A06C-B2A6D9B09009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396F-4618-9BC7-2707CA376BC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01CE52B-977E-46AA-909C-9303241C5747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396F-4618-9BC7-2707CA376BC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1DC7044-F69C-4B34-AAB7-91F282510AE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396F-4618-9BC7-2707CA376BC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657299D-928C-40CA-A9F5-74F283B2AD61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396F-4618-9BC7-2707CA376BC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A57F0E2-92B9-4986-89DD-D857B29063C0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396F-4618-9BC7-2707CA376BC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6D7A16A-3843-478C-AD8C-A0F0B583BB6C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396F-4618-9BC7-2707CA376BCD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data!$G$4:$G$18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xVal>
          <c:yVal>
            <c:numRef>
              <c:f>'01 ¦  Daten - Données'!$S$9:$S$23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bubbleSize>
            <c:numRef>
              <c:f>'01 ¦  Daten - Données'!$X$9:$X$23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'01 ¦  Daten - Données'!$A$9:$A$23</c15:f>
                <c15:dlblRangeCache>
                  <c:ptCount val="15"/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396F-4618-9BC7-2707CA376BCD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bubbleScale val="40"/>
        <c:showNegBubbles val="0"/>
        <c:sizeRepresents val="w"/>
        <c:axId val="138952704"/>
        <c:axId val="138954624"/>
      </c:bubbleChart>
      <c:valAx>
        <c:axId val="138952704"/>
        <c:scaling>
          <c:orientation val="maxMin"/>
          <c:max val="5"/>
          <c:min val="0"/>
        </c:scaling>
        <c:delete val="0"/>
        <c:axPos val="t"/>
        <c:majorGridlines/>
        <c:title>
          <c:tx>
            <c:strRef>
              <c:f>Sprachwahl!$A$139</c:f>
              <c:strCache>
                <c:ptCount val="1"/>
                <c:pt idx="0">
                  <c:v>Coûts d'exploitation sans production de chaleur:
Situation du point: CHF / m² SR p.a., évaluation
Taille du point: CHF p.a.</c:v>
                </c:pt>
              </c:strCache>
            </c:strRef>
          </c:tx>
          <c:layout>
            <c:manualLayout>
              <c:xMode val="edge"/>
              <c:yMode val="edge"/>
              <c:x val="0.32536910435687377"/>
              <c:y val="0.90796363612286379"/>
            </c:manualLayout>
          </c:layout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high"/>
        <c:crossAx val="138954624"/>
        <c:crosses val="autoZero"/>
        <c:crossBetween val="midCat"/>
        <c:majorUnit val="2.5"/>
      </c:valAx>
      <c:valAx>
        <c:axId val="138954624"/>
        <c:scaling>
          <c:orientation val="maxMin"/>
          <c:max val="5"/>
          <c:min val="0"/>
        </c:scaling>
        <c:delete val="0"/>
        <c:axPos val="r"/>
        <c:majorGridlines/>
        <c:title>
          <c:tx>
            <c:strRef>
              <c:f>Sprachwahl!$A$138</c:f>
              <c:strCache>
                <c:ptCount val="1"/>
                <c:pt idx="0">
                  <c:v>État du bâtiment [évaluation]</c:v>
                </c:pt>
              </c:strCache>
            </c:strRef>
          </c:tx>
          <c:layout>
            <c:manualLayout>
              <c:xMode val="edge"/>
              <c:yMode val="edge"/>
              <c:x val="6.3047348787302736E-3"/>
              <c:y val="0.37005502254533895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out"/>
        <c:minorTickMark val="none"/>
        <c:tickLblPos val="high"/>
        <c:crossAx val="138952704"/>
        <c:crosses val="autoZero"/>
        <c:crossBetween val="midCat"/>
        <c:majorUnit val="2.5"/>
      </c:valAx>
    </c:plotArea>
    <c:plotVisOnly val="0"/>
    <c:dispBlanksAs val="gap"/>
    <c:showDLblsOverMax val="0"/>
  </c:chart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Sprachwahl!$A$171</c:f>
          <c:strCache>
            <c:ptCount val="1"/>
            <c:pt idx="0">
              <c:v>État du bâtiment</c:v>
            </c:pt>
          </c:strCache>
        </c:strRef>
      </c:tx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'01 ¦  Daten - Données'!$O$5</c:f>
              <c:strCache>
                <c:ptCount val="1"/>
                <c:pt idx="0">
                  <c:v>Construction du gros œuvre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'01 ¦  Daten - Données'!$O$9:$O$23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0-69A5-49C3-A782-BB2A536C48A1}"/>
            </c:ext>
          </c:extLst>
        </c:ser>
        <c:ser>
          <c:idx val="1"/>
          <c:order val="1"/>
          <c:tx>
            <c:strRef>
              <c:f>'01 ¦  Daten - Données'!$P$5</c:f>
              <c:strCache>
                <c:ptCount val="1"/>
                <c:pt idx="0">
                  <c:v>Façade + toit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'01 ¦  Daten - Données'!$P$9:$P$23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69A5-49C3-A782-BB2A536C48A1}"/>
            </c:ext>
          </c:extLst>
        </c:ser>
        <c:ser>
          <c:idx val="2"/>
          <c:order val="2"/>
          <c:tx>
            <c:strRef>
              <c:f>'01 ¦  Daten - Données'!$Q$5</c:f>
              <c:strCache>
                <c:ptCount val="1"/>
                <c:pt idx="0">
                  <c:v>Surfaces intérieures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val>
            <c:numRef>
              <c:f>'01 ¦  Daten - Données'!$Q$9:$Q$23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69A5-49C3-A782-BB2A536C48A1}"/>
            </c:ext>
          </c:extLst>
        </c:ser>
        <c:ser>
          <c:idx val="3"/>
          <c:order val="3"/>
          <c:tx>
            <c:strRef>
              <c:f>'01 ¦  Daten - Données'!$R$5</c:f>
              <c:strCache>
                <c:ptCount val="1"/>
                <c:pt idx="0">
                  <c:v>Domotique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invertIfNegative val="0"/>
          <c:val>
            <c:numRef>
              <c:f>'01 ¦  Daten - Données'!$R$9:$R$23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3-69A5-49C3-A782-BB2A536C4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10048"/>
        <c:axId val="137411968"/>
      </c:barChart>
      <c:catAx>
        <c:axId val="137410048"/>
        <c:scaling>
          <c:orientation val="minMax"/>
        </c:scaling>
        <c:delete val="0"/>
        <c:axPos val="b"/>
        <c:title>
          <c:tx>
            <c:strRef>
              <c:f>Sprachwahl!$A$172</c:f>
              <c:strCache>
                <c:ptCount val="1"/>
                <c:pt idx="0">
                  <c:v>Numéro du bâtiment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majorTickMark val="out"/>
        <c:minorTickMark val="none"/>
        <c:tickLblPos val="nextTo"/>
        <c:crossAx val="137411968"/>
        <c:crosses val="autoZero"/>
        <c:auto val="1"/>
        <c:lblAlgn val="ctr"/>
        <c:lblOffset val="100"/>
        <c:noMultiLvlLbl val="0"/>
      </c:catAx>
      <c:valAx>
        <c:axId val="137411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410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>
      <c:oddFooter>&amp;L&amp;B&amp;RSeite &amp;S / &amp;A</c:oddFooter>
    </c:headerFooter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'01 ¦  Daten - Données'!$AD$5</c:f>
          <c:strCache>
            <c:ptCount val="1"/>
            <c:pt idx="0">
              <c:v>Émissions de gaz à effet de serre</c:v>
            </c:pt>
          </c:strCache>
        </c:strRef>
      </c:tx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'01 ¦  Daten - Données'!$AD$5</c:f>
              <c:strCache>
                <c:ptCount val="1"/>
                <c:pt idx="0">
                  <c:v>Émissions de gaz à effet de serre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'01 ¦  Daten - Données'!$AD$9:$AD$23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B-4975-AD27-00A2DB5A3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10048"/>
        <c:axId val="137411968"/>
      </c:barChart>
      <c:catAx>
        <c:axId val="137410048"/>
        <c:scaling>
          <c:orientation val="minMax"/>
        </c:scaling>
        <c:delete val="0"/>
        <c:axPos val="b"/>
        <c:title>
          <c:tx>
            <c:strRef>
              <c:f>Sprachwahl!$A$173</c:f>
              <c:strCache>
                <c:ptCount val="1"/>
                <c:pt idx="0">
                  <c:v>Numéro du bâtiment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majorTickMark val="out"/>
        <c:minorTickMark val="none"/>
        <c:tickLblPos val="nextTo"/>
        <c:crossAx val="137411968"/>
        <c:crosses val="autoZero"/>
        <c:auto val="1"/>
        <c:lblAlgn val="ctr"/>
        <c:lblOffset val="100"/>
        <c:noMultiLvlLbl val="0"/>
      </c:catAx>
      <c:valAx>
        <c:axId val="13741196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7410048"/>
        <c:crosses val="autoZero"/>
        <c:crossBetween val="between"/>
      </c:valAx>
    </c:plotArea>
    <c:legend>
      <c:legendPos val="b"/>
      <c:overlay val="0"/>
      <c:txPr>
        <a:bodyPr/>
        <a:lstStyle/>
        <a:p>
          <a:pPr rtl="0">
            <a:defRPr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'01 ¦  Daten - Données'!$Y$5</c:f>
          <c:strCache>
            <c:ptCount val="1"/>
            <c:pt idx="0">
              <c:v>Coûts d'exploitation</c:v>
            </c:pt>
          </c:strCache>
        </c:strRef>
      </c:tx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'01 ¦  Daten - Données'!$Y$5</c:f>
              <c:strCache>
                <c:ptCount val="1"/>
                <c:pt idx="0">
                  <c:v>Coûts d'exploitation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'01 ¦  Daten - Données'!$Y$9:$Y$23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6-4A15-8EF1-E0CD50E91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10048"/>
        <c:axId val="137411968"/>
      </c:barChart>
      <c:catAx>
        <c:axId val="137410048"/>
        <c:scaling>
          <c:orientation val="minMax"/>
        </c:scaling>
        <c:delete val="0"/>
        <c:axPos val="b"/>
        <c:title>
          <c:tx>
            <c:strRef>
              <c:f>Sprachwahl!$A$174</c:f>
              <c:strCache>
                <c:ptCount val="1"/>
                <c:pt idx="0">
                  <c:v>Numéro du bâtiment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majorTickMark val="out"/>
        <c:minorTickMark val="none"/>
        <c:tickLblPos val="nextTo"/>
        <c:crossAx val="137411968"/>
        <c:crosses val="autoZero"/>
        <c:auto val="1"/>
        <c:lblAlgn val="ctr"/>
        <c:lblOffset val="100"/>
        <c:noMultiLvlLbl val="0"/>
      </c:catAx>
      <c:valAx>
        <c:axId val="13741196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7410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Sprachwahl!$A$175</c:f>
          <c:strCache>
            <c:ptCount val="1"/>
            <c:pt idx="0">
              <c:v>État du bâtiment, coûts d'exploitation et consommation d'énergie</c:v>
            </c:pt>
          </c:strCache>
        </c:strRef>
      </c:tx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'01 ¦  Daten - Données'!$S$5</c:f>
              <c:strCache>
                <c:ptCount val="1"/>
                <c:pt idx="0">
                  <c:v>État du bâtiment [Évaluation]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'01 ¦  Daten - Données'!$S$9:$S$23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4-4637-85D0-A2A2E4B0DFAE}"/>
            </c:ext>
          </c:extLst>
        </c:ser>
        <c:ser>
          <c:idx val="1"/>
          <c:order val="1"/>
          <c:tx>
            <c:strRef>
              <c:f>'01 ¦  Daten - Données'!$Y$5</c:f>
              <c:strCache>
                <c:ptCount val="1"/>
                <c:pt idx="0">
                  <c:v>Coûts d'exploitation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'01 ¦  Daten - Données'!$Y$9:$Y$23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4-4637-85D0-A2A2E4B0DFAE}"/>
            </c:ext>
          </c:extLst>
        </c:ser>
        <c:ser>
          <c:idx val="2"/>
          <c:order val="2"/>
          <c:tx>
            <c:strRef>
              <c:f>'01 ¦  Daten - Données'!$AD$5</c:f>
              <c:strCache>
                <c:ptCount val="1"/>
                <c:pt idx="0">
                  <c:v>Émissions de gaz à effet de serre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'01 ¦  Daten - Données'!$AD$9:$AD$23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E4-4637-85D0-A2A2E4B0D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610368"/>
        <c:axId val="137612288"/>
      </c:barChart>
      <c:catAx>
        <c:axId val="137610368"/>
        <c:scaling>
          <c:orientation val="minMax"/>
        </c:scaling>
        <c:delete val="0"/>
        <c:axPos val="b"/>
        <c:title>
          <c:tx>
            <c:strRef>
              <c:f>Sprachwahl!$A$176</c:f>
              <c:strCache>
                <c:ptCount val="1"/>
                <c:pt idx="0">
                  <c:v>Numéro du bâtiment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majorTickMark val="out"/>
        <c:minorTickMark val="none"/>
        <c:tickLblPos val="nextTo"/>
        <c:crossAx val="137612288"/>
        <c:crosses val="autoZero"/>
        <c:auto val="1"/>
        <c:lblAlgn val="ctr"/>
        <c:lblOffset val="100"/>
        <c:noMultiLvlLbl val="0"/>
      </c:catAx>
      <c:valAx>
        <c:axId val="1376122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76103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529431</xdr:colOff>
      <xdr:row>0</xdr:row>
      <xdr:rowOff>0</xdr:rowOff>
    </xdr:from>
    <xdr:to>
      <xdr:col>30</xdr:col>
      <xdr:colOff>390431</xdr:colOff>
      <xdr:row>2</xdr:row>
      <xdr:rowOff>93648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B72B51C-BB12-4A8B-88CC-AFD9B7383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00931" y="0"/>
          <a:ext cx="3977916" cy="9826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6</xdr:col>
      <xdr:colOff>766950</xdr:colOff>
      <xdr:row>36</xdr:row>
      <xdr:rowOff>1569750</xdr:rowOff>
    </xdr:to>
    <xdr:graphicFrame macro="">
      <xdr:nvGraphicFramePr>
        <xdr:cNvPr id="6" name="Diagramm 2">
          <a:extLst>
            <a:ext uri="{FF2B5EF4-FFF2-40B4-BE49-F238E27FC236}">
              <a16:creationId xmlns:a16="http://schemas.microsoft.com/office/drawing/2014/main" id="{CF901D9D-6C76-43A1-B52F-BCAD4159E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1091087</xdr:colOff>
      <xdr:row>0</xdr:row>
      <xdr:rowOff>19050</xdr:rowOff>
    </xdr:from>
    <xdr:to>
      <xdr:col>13</xdr:col>
      <xdr:colOff>743612</xdr:colOff>
      <xdr:row>36</xdr:row>
      <xdr:rowOff>1569750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A057B316-1F01-41CC-8C4B-D58D0AC9F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0</xdr:row>
      <xdr:rowOff>19050</xdr:rowOff>
    </xdr:from>
    <xdr:to>
      <xdr:col>20</xdr:col>
      <xdr:colOff>757425</xdr:colOff>
      <xdr:row>36</xdr:row>
      <xdr:rowOff>1569750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2EF6FE40-8DBE-46EA-9D3D-32C1C447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0.10693</cdr:x>
      <cdr:y>0.85748</cdr:y>
    </cdr:from>
    <cdr:to>
      <cdr:x>0.20851</cdr:x>
      <cdr:y>0.91629</cdr:y>
    </cdr:to>
    <cdr:sp macro="" textlink="Sprachwahl!$A$107">
      <cdr:nvSpPr>
        <cdr:cNvPr id="6" name="ZoneTexte 5"/>
        <cdr:cNvSpPr txBox="1"/>
      </cdr:nvSpPr>
      <cdr:spPr>
        <a:xfrm xmlns:a="http://schemas.openxmlformats.org/drawingml/2006/main">
          <a:off x="808367" y="4321714"/>
          <a:ext cx="767945" cy="296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85DD79-B76B-468B-8B00-1E191449FCDF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Élevée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0.41269</cdr:x>
      <cdr:y>0.85814</cdr:y>
    </cdr:from>
    <cdr:to>
      <cdr:x>0.50855</cdr:x>
      <cdr:y>0.90928</cdr:y>
    </cdr:to>
    <cdr:sp macro="" textlink="Sprachwahl!$A$108">
      <cdr:nvSpPr>
        <cdr:cNvPr id="7" name="ZoneTexte 6"/>
        <cdr:cNvSpPr txBox="1"/>
      </cdr:nvSpPr>
      <cdr:spPr>
        <a:xfrm xmlns:a="http://schemas.openxmlformats.org/drawingml/2006/main">
          <a:off x="2600326" y="6333073"/>
          <a:ext cx="604036" cy="377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A989640-0BFE-40E8-91F2-F2F0DE7AA1D5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Moyenne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0.86468</cdr:x>
      <cdr:y>0.85815</cdr:y>
    </cdr:from>
    <cdr:to>
      <cdr:x>0.9496</cdr:x>
      <cdr:y>0.92462</cdr:y>
    </cdr:to>
    <cdr:sp macro="" textlink="Sprachwahl!$A$109">
      <cdr:nvSpPr>
        <cdr:cNvPr id="8" name="ZoneTexte 7"/>
        <cdr:cNvSpPr txBox="1"/>
      </cdr:nvSpPr>
      <cdr:spPr>
        <a:xfrm xmlns:a="http://schemas.openxmlformats.org/drawingml/2006/main">
          <a:off x="5448301" y="6333147"/>
          <a:ext cx="535106" cy="490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F2B803B-0737-4755-BC48-439E69F32E67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Faible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0.04068</cdr:x>
      <cdr:y>0.67438</cdr:y>
    </cdr:from>
    <cdr:to>
      <cdr:x>0.09848</cdr:x>
      <cdr:y>0.86615</cdr:y>
    </cdr:to>
    <cdr:sp macro="" textlink="Sprachwahl!$A$106">
      <cdr:nvSpPr>
        <cdr:cNvPr id="9" name="ZoneTexte 8"/>
        <cdr:cNvSpPr txBox="1"/>
      </cdr:nvSpPr>
      <cdr:spPr>
        <a:xfrm xmlns:a="http://schemas.openxmlformats.org/drawingml/2006/main" rot="16200000">
          <a:off x="42765" y="3663658"/>
          <a:ext cx="966521" cy="436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F14F7A97-D40D-4335-B0E3-6131F4AB1AD8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Mauvais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0.03893</cdr:x>
      <cdr:y>0.30942</cdr:y>
    </cdr:from>
    <cdr:to>
      <cdr:x>0.10198</cdr:x>
      <cdr:y>0.5242</cdr:y>
    </cdr:to>
    <cdr:sp macro="" textlink="Sprachwahl!$A$105">
      <cdr:nvSpPr>
        <cdr:cNvPr id="10" name="ZoneTexte 9"/>
        <cdr:cNvSpPr txBox="1"/>
      </cdr:nvSpPr>
      <cdr:spPr>
        <a:xfrm xmlns:a="http://schemas.openxmlformats.org/drawingml/2006/main" rot="16200000">
          <a:off x="-8605" y="1862381"/>
          <a:ext cx="1082491" cy="476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fld id="{32348570-5BF0-4178-A1EA-6B869F6D188A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Moyen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0.04162</cdr:x>
      <cdr:y>0.1146</cdr:y>
    </cdr:from>
    <cdr:to>
      <cdr:x>0.09591</cdr:x>
      <cdr:y>0.24244</cdr:y>
    </cdr:to>
    <cdr:sp macro="" textlink="Sprachwahl!$A$104">
      <cdr:nvSpPr>
        <cdr:cNvPr id="11" name="ZoneTexte 10"/>
        <cdr:cNvSpPr txBox="1"/>
      </cdr:nvSpPr>
      <cdr:spPr>
        <a:xfrm xmlns:a="http://schemas.openxmlformats.org/drawingml/2006/main" rot="16200000">
          <a:off x="197708" y="694520"/>
          <a:ext cx="644313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8548CDC1-FB6A-41A5-893E-92A7C391E7EC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Bon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0.08432</cdr:x>
      <cdr:y>0.12301</cdr:y>
    </cdr:from>
    <cdr:to>
      <cdr:x>0.45602</cdr:x>
      <cdr:y>0.26203</cdr:y>
    </cdr:to>
    <cdr:sp macro="" textlink="Sprachwahl!$A$100">
      <cdr:nvSpPr>
        <cdr:cNvPr id="2" name="ZoneTexte 1"/>
        <cdr:cNvSpPr txBox="1"/>
      </cdr:nvSpPr>
      <cdr:spPr>
        <a:xfrm xmlns:a="http://schemas.openxmlformats.org/drawingml/2006/main">
          <a:off x="516038" y="907814"/>
          <a:ext cx="2274787" cy="1025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fld id="{B8284FF2-8E02-48B4-B6E8-D1CB917CD321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/>
            <a:t>Optimisation de l'exploitation / de la domotique: si le bâtiment est en bon état, la consommation d'énergie devrait être plus faible.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0.08436</cdr:x>
      <cdr:y>0.70351</cdr:y>
    </cdr:from>
    <cdr:to>
      <cdr:x>0.46069</cdr:x>
      <cdr:y>0.84569</cdr:y>
    </cdr:to>
    <cdr:sp macro="" textlink="Sprachwahl!$A$102">
      <cdr:nvSpPr>
        <cdr:cNvPr id="4" name="ZoneTexte 3"/>
        <cdr:cNvSpPr txBox="1"/>
      </cdr:nvSpPr>
      <cdr:spPr>
        <a:xfrm xmlns:a="http://schemas.openxmlformats.org/drawingml/2006/main">
          <a:off x="517890" y="5312495"/>
          <a:ext cx="2310309" cy="1073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l"/>
          <a:fld id="{4E86E2F4-22CA-40B5-999C-091D7FE14317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l"/>
            <a:t>Action requise: mesures de construction nécessaires, potentiel d'optimisation limité par les seules mesures d'exploitation.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0.56496</cdr:x>
      <cdr:y>0.73828</cdr:y>
    </cdr:from>
    <cdr:to>
      <cdr:x>0.94833</cdr:x>
      <cdr:y>0.84589</cdr:y>
    </cdr:to>
    <cdr:sp macro="" textlink="Sprachwahl!$A$103">
      <cdr:nvSpPr>
        <cdr:cNvPr id="5" name="ZoneTexte 4"/>
        <cdr:cNvSpPr txBox="1"/>
      </cdr:nvSpPr>
      <cdr:spPr>
        <a:xfrm xmlns:a="http://schemas.openxmlformats.org/drawingml/2006/main">
          <a:off x="3457575" y="5448506"/>
          <a:ext cx="2346205" cy="794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r"/>
          <a:fld id="{1D5142AD-EE1B-43E2-BA8A-F280AB7A0C67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Remise en état du bâtiment nécessaire, pas d'action requise du point de vue énergétique.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0.70348</cdr:x>
      <cdr:y>0.1228</cdr:y>
    </cdr:from>
    <cdr:to>
      <cdr:x>0.95018</cdr:x>
      <cdr:y>0.22234</cdr:y>
    </cdr:to>
    <cdr:sp macro="" textlink="Sprachwahl!$A$101">
      <cdr:nvSpPr>
        <cdr:cNvPr id="3" name="ZoneTexte 2"/>
        <cdr:cNvSpPr txBox="1"/>
      </cdr:nvSpPr>
      <cdr:spPr>
        <a:xfrm xmlns:a="http://schemas.openxmlformats.org/drawingml/2006/main">
          <a:off x="4305300" y="906264"/>
          <a:ext cx="1509802" cy="734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r"/>
          <a:fld id="{466D665A-9BC5-4E83-BA22-FB03B1543331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Aucune action requise</a:t>
          </a:fld>
          <a:endParaRPr lang="fr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0.10693</cdr:x>
      <cdr:y>0.85748</cdr:y>
    </cdr:from>
    <cdr:to>
      <cdr:x>0.20851</cdr:x>
      <cdr:y>0.91629</cdr:y>
    </cdr:to>
    <cdr:sp macro="" textlink="Sprachwahl!$A$121">
      <cdr:nvSpPr>
        <cdr:cNvPr id="6" name="ZoneTexte 5"/>
        <cdr:cNvSpPr txBox="1"/>
      </cdr:nvSpPr>
      <cdr:spPr>
        <a:xfrm xmlns:a="http://schemas.openxmlformats.org/drawingml/2006/main">
          <a:off x="808367" y="4321714"/>
          <a:ext cx="767945" cy="296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A84E24C-6F7B-401F-AE11-82ABB334E27E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Élevée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0.41185</cdr:x>
      <cdr:y>0.85814</cdr:y>
    </cdr:from>
    <cdr:to>
      <cdr:x>0.50855</cdr:x>
      <cdr:y>0.90928</cdr:y>
    </cdr:to>
    <cdr:sp macro="" textlink="Sprachwahl!$A$122">
      <cdr:nvSpPr>
        <cdr:cNvPr id="7" name="ZoneTexte 6"/>
        <cdr:cNvSpPr txBox="1"/>
      </cdr:nvSpPr>
      <cdr:spPr>
        <a:xfrm xmlns:a="http://schemas.openxmlformats.org/drawingml/2006/main">
          <a:off x="2595088" y="6333073"/>
          <a:ext cx="609273" cy="377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B303D22-E005-43CE-BCED-1A39F042C6B8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Moyenne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0.86687</cdr:x>
      <cdr:y>0.85815</cdr:y>
    </cdr:from>
    <cdr:to>
      <cdr:x>0.9496</cdr:x>
      <cdr:y>0.92462</cdr:y>
    </cdr:to>
    <cdr:sp macro="" textlink="Sprachwahl!$A$123">
      <cdr:nvSpPr>
        <cdr:cNvPr id="8" name="ZoneTexte 7"/>
        <cdr:cNvSpPr txBox="1"/>
      </cdr:nvSpPr>
      <cdr:spPr>
        <a:xfrm xmlns:a="http://schemas.openxmlformats.org/drawingml/2006/main">
          <a:off x="5462113" y="6333147"/>
          <a:ext cx="521293" cy="490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969E633-120A-4992-9673-7D6E8AFFDFFE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Faible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0.04068</cdr:x>
      <cdr:y>0.67438</cdr:y>
    </cdr:from>
    <cdr:to>
      <cdr:x>0.09848</cdr:x>
      <cdr:y>0.86615</cdr:y>
    </cdr:to>
    <cdr:sp macro="" textlink="Sprachwahl!$A$120">
      <cdr:nvSpPr>
        <cdr:cNvPr id="9" name="ZoneTexte 8"/>
        <cdr:cNvSpPr txBox="1"/>
      </cdr:nvSpPr>
      <cdr:spPr>
        <a:xfrm xmlns:a="http://schemas.openxmlformats.org/drawingml/2006/main" rot="16200000">
          <a:off x="42765" y="3663658"/>
          <a:ext cx="966521" cy="436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BB3A015B-32A5-4180-8DA4-4B5931791E20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Mauvais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0.03893</cdr:x>
      <cdr:y>0.30942</cdr:y>
    </cdr:from>
    <cdr:to>
      <cdr:x>0.10198</cdr:x>
      <cdr:y>0.5242</cdr:y>
    </cdr:to>
    <cdr:sp macro="" textlink="Sprachwahl!$A$119">
      <cdr:nvSpPr>
        <cdr:cNvPr id="10" name="ZoneTexte 9"/>
        <cdr:cNvSpPr txBox="1"/>
      </cdr:nvSpPr>
      <cdr:spPr>
        <a:xfrm xmlns:a="http://schemas.openxmlformats.org/drawingml/2006/main" rot="16200000">
          <a:off x="-8605" y="1862381"/>
          <a:ext cx="1082491" cy="476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fld id="{37CC3D86-7D86-4F9C-B994-10A3C0318545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Moyen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0.04162</cdr:x>
      <cdr:y>0.1146</cdr:y>
    </cdr:from>
    <cdr:to>
      <cdr:x>0.09591</cdr:x>
      <cdr:y>0.24244</cdr:y>
    </cdr:to>
    <cdr:sp macro="" textlink="Sprachwahl!$A$118">
      <cdr:nvSpPr>
        <cdr:cNvPr id="11" name="ZoneTexte 10"/>
        <cdr:cNvSpPr txBox="1"/>
      </cdr:nvSpPr>
      <cdr:spPr>
        <a:xfrm xmlns:a="http://schemas.openxmlformats.org/drawingml/2006/main" rot="16200000">
          <a:off x="197708" y="694520"/>
          <a:ext cx="644313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32371985-974E-455F-8746-3D4C85A72D47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Bon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0.08824</cdr:x>
      <cdr:y>0.70351</cdr:y>
    </cdr:from>
    <cdr:to>
      <cdr:x>0.47461</cdr:x>
      <cdr:y>0.84569</cdr:y>
    </cdr:to>
    <cdr:sp macro="" textlink="Sprachwahl!$A$116">
      <cdr:nvSpPr>
        <cdr:cNvPr id="4" name="ZoneTexte 3"/>
        <cdr:cNvSpPr txBox="1"/>
      </cdr:nvSpPr>
      <cdr:spPr>
        <a:xfrm xmlns:a="http://schemas.openxmlformats.org/drawingml/2006/main">
          <a:off x="541904" y="5312495"/>
          <a:ext cx="2372865" cy="1073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l"/>
          <a:fld id="{6A3D7FE6-7764-4935-9BA8-9ACCDCD33A92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l"/>
            <a:t>Action requise: mesures de construction et autre source d'énergie nécessaires, potentiel d'optimisation limité par les seules mesures d'exploitation.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0.08432</cdr:x>
      <cdr:y>0.12301</cdr:y>
    </cdr:from>
    <cdr:to>
      <cdr:x>0.49096</cdr:x>
      <cdr:y>0.26203</cdr:y>
    </cdr:to>
    <cdr:sp macro="" textlink="Sprachwahl!$A$114">
      <cdr:nvSpPr>
        <cdr:cNvPr id="2" name="ZoneTexte 1"/>
        <cdr:cNvSpPr txBox="1"/>
      </cdr:nvSpPr>
      <cdr:spPr>
        <a:xfrm xmlns:a="http://schemas.openxmlformats.org/drawingml/2006/main">
          <a:off x="516037" y="907814"/>
          <a:ext cx="2488625" cy="1025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l"/>
          <a:fld id="{F7925FCA-CE9C-45DC-88F9-736C3051FEDD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algn="l"/>
            <a:t>Optimisation de la source d'énergie / de l'exploitation: si le bâtiment est en bon état, la consommation d'énergie devrait être moyenne à faible, et les émissions de gaz à effet de serre sont donc plus faibles.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0.70885</cdr:x>
      <cdr:y>0.1228</cdr:y>
    </cdr:from>
    <cdr:to>
      <cdr:x>0.95018</cdr:x>
      <cdr:y>0.22234</cdr:y>
    </cdr:to>
    <cdr:sp macro="" textlink="Sprachwahl!$A$115">
      <cdr:nvSpPr>
        <cdr:cNvPr id="3" name="ZoneTexte 2"/>
        <cdr:cNvSpPr txBox="1"/>
      </cdr:nvSpPr>
      <cdr:spPr>
        <a:xfrm xmlns:a="http://schemas.openxmlformats.org/drawingml/2006/main">
          <a:off x="4338163" y="906264"/>
          <a:ext cx="1476939" cy="734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r"/>
          <a:fld id="{419FC4F9-DB6E-4B94-BACD-5C13916FF528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Aucune action requise</a:t>
          </a:fld>
          <a:endParaRPr lang="fr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0.5143</cdr:x>
      <cdr:y>0.73828</cdr:y>
    </cdr:from>
    <cdr:to>
      <cdr:x>0.94833</cdr:x>
      <cdr:y>0.84589</cdr:y>
    </cdr:to>
    <cdr:sp macro="" textlink="Sprachwahl!$A$117">
      <cdr:nvSpPr>
        <cdr:cNvPr id="5" name="ZoneTexte 4"/>
        <cdr:cNvSpPr txBox="1"/>
      </cdr:nvSpPr>
      <cdr:spPr>
        <a:xfrm xmlns:a="http://schemas.openxmlformats.org/drawingml/2006/main">
          <a:off x="3147538" y="5448506"/>
          <a:ext cx="2656242" cy="794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r"/>
          <a:fld id="{77A8F267-81B1-4209-9220-45B6D34CC906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Remise en état du bâtiment nécessaire, pas d'action requise du point de vue des émissions de gaz à effet de serre.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0.10693</cdr:x>
      <cdr:y>0.85748</cdr:y>
    </cdr:from>
    <cdr:to>
      <cdr:x>0.20851</cdr:x>
      <cdr:y>0.91629</cdr:y>
    </cdr:to>
    <cdr:sp macro="" textlink="Sprachwahl!$A$135">
      <cdr:nvSpPr>
        <cdr:cNvPr id="6" name="ZoneTexte 5"/>
        <cdr:cNvSpPr txBox="1"/>
      </cdr:nvSpPr>
      <cdr:spPr>
        <a:xfrm xmlns:a="http://schemas.openxmlformats.org/drawingml/2006/main">
          <a:off x="808367" y="4321714"/>
          <a:ext cx="767945" cy="296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307B84-5765-4D9C-87B1-9821D03433FA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Élevée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0.40966</cdr:x>
      <cdr:y>0.85814</cdr:y>
    </cdr:from>
    <cdr:to>
      <cdr:x>0.50855</cdr:x>
      <cdr:y>0.90928</cdr:y>
    </cdr:to>
    <cdr:sp macro="" textlink="Sprachwahl!$A$136">
      <cdr:nvSpPr>
        <cdr:cNvPr id="7" name="ZoneTexte 6"/>
        <cdr:cNvSpPr txBox="1"/>
      </cdr:nvSpPr>
      <cdr:spPr>
        <a:xfrm xmlns:a="http://schemas.openxmlformats.org/drawingml/2006/main">
          <a:off x="2581276" y="6333073"/>
          <a:ext cx="623086" cy="377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C3CA86D-8191-4155-BE58-21DA4BE2C56B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Moyenne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0.8677</cdr:x>
      <cdr:y>0.85815</cdr:y>
    </cdr:from>
    <cdr:to>
      <cdr:x>0.9496</cdr:x>
      <cdr:y>0.92462</cdr:y>
    </cdr:to>
    <cdr:sp macro="" textlink="Sprachwahl!$A$137">
      <cdr:nvSpPr>
        <cdr:cNvPr id="8" name="ZoneTexte 7"/>
        <cdr:cNvSpPr txBox="1"/>
      </cdr:nvSpPr>
      <cdr:spPr>
        <a:xfrm xmlns:a="http://schemas.openxmlformats.org/drawingml/2006/main">
          <a:off x="5467350" y="6333147"/>
          <a:ext cx="516056" cy="490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D72B976-7F2C-4DF6-B5D9-59787960CD77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Faible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0.04068</cdr:x>
      <cdr:y>0.67438</cdr:y>
    </cdr:from>
    <cdr:to>
      <cdr:x>0.09848</cdr:x>
      <cdr:y>0.86615</cdr:y>
    </cdr:to>
    <cdr:sp macro="" textlink="Sprachwahl!$A$134">
      <cdr:nvSpPr>
        <cdr:cNvPr id="9" name="ZoneTexte 8"/>
        <cdr:cNvSpPr txBox="1"/>
      </cdr:nvSpPr>
      <cdr:spPr>
        <a:xfrm xmlns:a="http://schemas.openxmlformats.org/drawingml/2006/main" rot="16200000">
          <a:off x="42765" y="3663658"/>
          <a:ext cx="966521" cy="436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16200959-748C-443F-96E1-36E8F9577A16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Mauvais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0.03893</cdr:x>
      <cdr:y>0.30942</cdr:y>
    </cdr:from>
    <cdr:to>
      <cdr:x>0.10198</cdr:x>
      <cdr:y>0.5242</cdr:y>
    </cdr:to>
    <cdr:sp macro="" textlink="Sprachwahl!$A$133">
      <cdr:nvSpPr>
        <cdr:cNvPr id="10" name="ZoneTexte 9"/>
        <cdr:cNvSpPr txBox="1"/>
      </cdr:nvSpPr>
      <cdr:spPr>
        <a:xfrm xmlns:a="http://schemas.openxmlformats.org/drawingml/2006/main" rot="16200000">
          <a:off x="-8605" y="1862381"/>
          <a:ext cx="1082491" cy="476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fld id="{5DE94702-2F93-49C3-B728-B3B33F034B93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Moyen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0.04162</cdr:x>
      <cdr:y>0.1146</cdr:y>
    </cdr:from>
    <cdr:to>
      <cdr:x>0.09591</cdr:x>
      <cdr:y>0.24244</cdr:y>
    </cdr:to>
    <cdr:sp macro="" textlink="Sprachwahl!$A$132">
      <cdr:nvSpPr>
        <cdr:cNvPr id="11" name="ZoneTexte 10"/>
        <cdr:cNvSpPr txBox="1"/>
      </cdr:nvSpPr>
      <cdr:spPr>
        <a:xfrm xmlns:a="http://schemas.openxmlformats.org/drawingml/2006/main" rot="16200000">
          <a:off x="197708" y="694520"/>
          <a:ext cx="644313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217CBB58-F5A5-4DD2-8AC2-B0A28750BA5C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Bon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0.04162</cdr:x>
      <cdr:y>0.1146</cdr:y>
    </cdr:from>
    <cdr:to>
      <cdr:x>0.09591</cdr:x>
      <cdr:y>0.24244</cdr:y>
    </cdr:to>
    <cdr:sp macro="" textlink="">
      <cdr:nvSpPr>
        <cdr:cNvPr id="17" name="ZoneTexte 10">
          <a:extLst xmlns:a="http://schemas.openxmlformats.org/drawingml/2006/main">
            <a:ext uri="{FF2B5EF4-FFF2-40B4-BE49-F238E27FC236}">
              <a16:creationId xmlns:a16="http://schemas.microsoft.com/office/drawing/2014/main" id="{2BEBD042-4502-4B66-B300-804F8882AC9A}"/>
            </a:ext>
          </a:extLst>
        </cdr:cNvPr>
        <cdr:cNvSpPr txBox="1"/>
      </cdr:nvSpPr>
      <cdr:spPr>
        <a:xfrm xmlns:a="http://schemas.openxmlformats.org/drawingml/2006/main" rot="16200000">
          <a:off x="197708" y="694520"/>
          <a:ext cx="644313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0.08432</cdr:x>
      <cdr:y>0.12301</cdr:y>
    </cdr:from>
    <cdr:to>
      <cdr:x>0.48403</cdr:x>
      <cdr:y>0.26203</cdr:y>
    </cdr:to>
    <cdr:sp macro="" textlink="Sprachwahl!$A$128">
      <cdr:nvSpPr>
        <cdr:cNvPr id="2" name="ZoneTexte 1"/>
        <cdr:cNvSpPr txBox="1"/>
      </cdr:nvSpPr>
      <cdr:spPr>
        <a:xfrm xmlns:a="http://schemas.openxmlformats.org/drawingml/2006/main">
          <a:off x="516038" y="907814"/>
          <a:ext cx="2446237" cy="1025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l"/>
          <a:fld id="{5FE2B13E-B1E7-4660-8960-50C8B55704AF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algn="l"/>
            <a:t>Optimisation de l'exploitation: si le bâtiment est en bon état, les coûts d'exploitation devraient être moins élevés.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0.08436</cdr:x>
      <cdr:y>0.70351</cdr:y>
    </cdr:from>
    <cdr:to>
      <cdr:x>0.46224</cdr:x>
      <cdr:y>0.84569</cdr:y>
    </cdr:to>
    <cdr:sp macro="" textlink="Sprachwahl!$A$130">
      <cdr:nvSpPr>
        <cdr:cNvPr id="4" name="ZoneTexte 3"/>
        <cdr:cNvSpPr txBox="1"/>
      </cdr:nvSpPr>
      <cdr:spPr>
        <a:xfrm xmlns:a="http://schemas.openxmlformats.org/drawingml/2006/main">
          <a:off x="517890" y="5312495"/>
          <a:ext cx="2319824" cy="1073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l"/>
          <a:fld id="{DF7ECF7D-6460-47E8-B09C-61EF752E37D1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l"/>
            <a:t>Action requise: mesures de construction nécessaires, potentiel d'optimisation limité par les seules mesures d'exploitation.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0.54473</cdr:x>
      <cdr:y>0.73828</cdr:y>
    </cdr:from>
    <cdr:to>
      <cdr:x>0.94833</cdr:x>
      <cdr:y>0.84589</cdr:y>
    </cdr:to>
    <cdr:sp macro="" textlink="Sprachwahl!$A$131">
      <cdr:nvSpPr>
        <cdr:cNvPr id="5" name="ZoneTexte 4"/>
        <cdr:cNvSpPr txBox="1"/>
      </cdr:nvSpPr>
      <cdr:spPr>
        <a:xfrm xmlns:a="http://schemas.openxmlformats.org/drawingml/2006/main">
          <a:off x="3333750" y="5448506"/>
          <a:ext cx="2470030" cy="794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r"/>
          <a:fld id="{0586DA27-373E-4D02-9359-C7162EE73E52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Remise en état du bâtiment nécessaire, pas de nécessité d'agir du point de vue des coûts d'exploitation.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0.68636</cdr:x>
      <cdr:y>0.1228</cdr:y>
    </cdr:from>
    <cdr:to>
      <cdr:x>0.95018</cdr:x>
      <cdr:y>0.22234</cdr:y>
    </cdr:to>
    <cdr:sp macro="" textlink="Sprachwahl!$A$129">
      <cdr:nvSpPr>
        <cdr:cNvPr id="3" name="ZoneTexte 2"/>
        <cdr:cNvSpPr txBox="1"/>
      </cdr:nvSpPr>
      <cdr:spPr>
        <a:xfrm xmlns:a="http://schemas.openxmlformats.org/drawingml/2006/main">
          <a:off x="4200525" y="906264"/>
          <a:ext cx="1614577" cy="734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r"/>
          <a:fld id="{36973DB4-C2A0-419D-BB12-89F47A50168E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Aucune action requise </a:t>
          </a:fld>
          <a:endParaRPr lang="fr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0</xdr:rowOff>
    </xdr:from>
    <xdr:to>
      <xdr:col>9</xdr:col>
      <xdr:colOff>721050</xdr:colOff>
      <xdr:row>32</xdr:row>
      <xdr:rowOff>19128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FB40614-A6F1-45CB-AC6A-E9D3F6E4F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33</xdr:row>
      <xdr:rowOff>5429</xdr:rowOff>
    </xdr:from>
    <xdr:to>
      <xdr:col>9</xdr:col>
      <xdr:colOff>721050</xdr:colOff>
      <xdr:row>64</xdr:row>
      <xdr:rowOff>25754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B326764-1E13-47CC-9E04-96FFA2463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66</xdr:row>
      <xdr:rowOff>2613</xdr:rowOff>
    </xdr:from>
    <xdr:to>
      <xdr:col>9</xdr:col>
      <xdr:colOff>721050</xdr:colOff>
      <xdr:row>97</xdr:row>
      <xdr:rowOff>22939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50B06E5-E431-46F0-8847-6E0EDF306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98</xdr:row>
      <xdr:rowOff>11740</xdr:rowOff>
    </xdr:from>
    <xdr:to>
      <xdr:col>9</xdr:col>
      <xdr:colOff>721050</xdr:colOff>
      <xdr:row>129</xdr:row>
      <xdr:rowOff>32066</xdr:rowOff>
    </xdr:to>
    <xdr:graphicFrame macro="">
      <xdr:nvGraphicFramePr>
        <xdr:cNvPr id="6" name="Diagramm 1">
          <a:extLst>
            <a:ext uri="{FF2B5EF4-FFF2-40B4-BE49-F238E27FC236}">
              <a16:creationId xmlns:a16="http://schemas.microsoft.com/office/drawing/2014/main" id="{A28EB7C9-A1F7-4E7E-9742-4B52F9303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na%20&#166;%20Marcel%20Komar/Dropbox/_(0)_qna/0_Kunden/01_KBOB/01_Gesamtpaket/_Cockpit_KBOB/46_Vergabeantrag/Dok_46_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tt"/>
      <sheetName val="Info"/>
      <sheetName val="Offertöffnung"/>
      <sheetName val="Formell"/>
      <sheetName val="Eignung"/>
      <sheetName val="Kosten"/>
      <sheetName val="Zuschlag"/>
      <sheetName val="Zuschlag-Diagramm"/>
      <sheetName val="Bemerkungen Zuschlag"/>
      <sheetName val="Gesamt"/>
      <sheetName val="Antrag"/>
      <sheetName val="Auswertungstabelle"/>
      <sheetName val="Aufbereitung Diagramm"/>
      <sheetName val="Daten"/>
    </sheetNames>
    <sheetDataSet>
      <sheetData sheetId="0" refreshError="1"/>
      <sheetData sheetId="1">
        <row r="8">
          <cell r="P8" t="str">
            <v>Bearbeitbare Zellen im Dokument kennzeichnen</v>
          </cell>
          <cell r="U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bob.admin.ch/kbob/it/home/themen-leistungen/nachhaltiges-bauen/oekobilanzdaten_baubereich.html" TargetMode="External"/><Relationship Id="rId2" Type="http://schemas.openxmlformats.org/officeDocument/2006/relationships/hyperlink" Target="https://www.kbob.admin.ch/kbob/fr/home/themen-leistungen/nachhaltiges-bauen/oekobilanzdaten_baubereich.html" TargetMode="External"/><Relationship Id="rId1" Type="http://schemas.openxmlformats.org/officeDocument/2006/relationships/hyperlink" Target="https://www.kbob.admin.ch/kbob/de/home/themen-leistungen/nachhaltiges-bauen/oekobilanzdaten_baubereich.html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https://www.kbob.admin.ch/kbob/it/home/themen-leistungen/nachhaltiges-bauen/oekobilanzdaten_baubereich.html" TargetMode="External"/><Relationship Id="rId7" Type="http://schemas.openxmlformats.org/officeDocument/2006/relationships/hyperlink" Target="https://www.pom.ch/fr/produits/fm-monitor/fm-monitor-wiki/types-de-couts/" TargetMode="External"/><Relationship Id="rId2" Type="http://schemas.openxmlformats.org/officeDocument/2006/relationships/hyperlink" Target="https://www.kbob.admin.ch/kbob/fr/home/themen-leistungen/nachhaltiges-bauen/oekobilanzdaten_baubereich.html" TargetMode="External"/><Relationship Id="rId1" Type="http://schemas.openxmlformats.org/officeDocument/2006/relationships/hyperlink" Target="https://www.kbob.admin.ch/kbob/de/home/themen-leistungen/nachhaltiges-bauen/oekobilanzdaten_baubereich.html" TargetMode="External"/><Relationship Id="rId6" Type="http://schemas.openxmlformats.org/officeDocument/2006/relationships/hyperlink" Target="https://www.pom.ch/de/produkte/fm-monitor/fm-monitor-wiki/kostenarten/" TargetMode="External"/><Relationship Id="rId5" Type="http://schemas.openxmlformats.org/officeDocument/2006/relationships/hyperlink" Target="https://www.pom.ch/fr/produits/fm-monitor/fm-monitor-wiki/normes/structure-des-surfaces-du-fm-monitor/" TargetMode="External"/><Relationship Id="rId4" Type="http://schemas.openxmlformats.org/officeDocument/2006/relationships/hyperlink" Target="https://www.pom.ch/de/produkte/fm-monitor/fm-monitor-wiki/normen/fm-monitor-flaechenstruktur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CDB05-0CFD-4643-BD96-6E5468CCDE28}">
  <dimension ref="A1:F25"/>
  <sheetViews>
    <sheetView tabSelected="1" workbookViewId="0">
      <selection activeCell="D5" sqref="D5"/>
    </sheetView>
  </sheetViews>
  <sheetFormatPr baseColWidth="10" defaultRowHeight="12.75"/>
  <cols>
    <col min="1" max="1" width="87.5703125" customWidth="1"/>
    <col min="2" max="2" width="2.7109375" customWidth="1"/>
    <col min="3" max="3" width="2.42578125" customWidth="1"/>
  </cols>
  <sheetData>
    <row r="1" spans="1:6" s="52" customFormat="1" ht="15.75">
      <c r="A1" s="59" t="str">
        <f>Sprachwahl!A13</f>
        <v>00 ¦ Aperçu: Ce document contient les cinq onglets suivants:</v>
      </c>
      <c r="B1" s="58"/>
      <c r="C1" s="59"/>
      <c r="D1" s="433" t="s">
        <v>737</v>
      </c>
      <c r="E1" s="58"/>
      <c r="F1" s="58"/>
    </row>
    <row r="2" spans="1:6">
      <c r="A2" s="7"/>
      <c r="B2" s="18"/>
      <c r="C2" s="7"/>
      <c r="D2" s="18"/>
      <c r="E2" s="18"/>
      <c r="F2" s="18"/>
    </row>
    <row r="3" spans="1:6">
      <c r="A3" s="53" t="str">
        <f>Sprachwahl!A14</f>
        <v>01 ¦ Données: Saisie des données</v>
      </c>
      <c r="B3" s="18"/>
      <c r="C3" s="7"/>
      <c r="D3" s="412" t="s">
        <v>155</v>
      </c>
      <c r="E3" s="413"/>
      <c r="F3" s="413"/>
    </row>
    <row r="4" spans="1:6" ht="6.95" customHeight="1">
      <c r="A4" s="7"/>
      <c r="B4" s="18"/>
      <c r="C4" s="7"/>
      <c r="D4" s="18"/>
      <c r="E4" s="18"/>
      <c r="F4" s="18"/>
    </row>
    <row r="5" spans="1:6">
      <c r="A5" s="60" t="str">
        <f>Sprachwahl!A15</f>
        <v>Sur cette feuille de calcul, vous pouvez saisir vos données dans les cellules grisées (non protégées).</v>
      </c>
      <c r="B5" s="18"/>
      <c r="C5" s="7"/>
      <c r="D5" s="435" t="s">
        <v>145</v>
      </c>
      <c r="E5" s="414"/>
      <c r="F5" s="18"/>
    </row>
    <row r="6" spans="1:6" ht="30" customHeight="1">
      <c r="A6" s="7"/>
      <c r="B6" s="18"/>
      <c r="C6" s="7"/>
      <c r="D6" s="18"/>
      <c r="E6" s="18"/>
      <c r="F6" s="18"/>
    </row>
    <row r="7" spans="1:6">
      <c r="A7" s="54" t="str">
        <f>Sprachwahl!A16</f>
        <v>02 ¦ Graphiques: Représentations graphiques (1) / Représentations graphiques (2)</v>
      </c>
      <c r="B7" s="18"/>
      <c r="C7" s="7"/>
      <c r="D7" s="18"/>
      <c r="E7" s="18"/>
      <c r="F7" s="18"/>
    </row>
    <row r="8" spans="1:6" ht="6.95" customHeight="1">
      <c r="A8" s="7"/>
      <c r="B8" s="18"/>
      <c r="C8" s="7"/>
      <c r="D8" s="18"/>
      <c r="E8" s="18"/>
      <c r="F8" s="18"/>
    </row>
    <row r="9" spans="1:6" ht="25.5">
      <c r="A9" s="60" t="str">
        <f>Sprachwahl!A17</f>
        <v>Les représentations graphiques sur ces feuilles de calcul peuvent être reprises dans n'importe quel document par «copier/coller».</v>
      </c>
      <c r="B9" s="18"/>
      <c r="C9" s="7"/>
      <c r="D9" s="18"/>
      <c r="E9" s="18"/>
      <c r="F9" s="18"/>
    </row>
    <row r="10" spans="1:6" ht="25.5">
      <c r="A10" s="62" t="str">
        <f>Sprachwahl!A18</f>
        <v>Sur «Représentations graphiques (1)», vous trouverez une juxtaposition de la consommation d'énergie, des émissions de gaz à effet de serre et des coûts d'exploitation. «Représentations graphiques (2)» présente les autres diagrammes.</v>
      </c>
      <c r="B10" s="18"/>
      <c r="C10" s="7"/>
      <c r="D10" s="18"/>
      <c r="E10" s="18"/>
      <c r="F10" s="18"/>
    </row>
    <row r="11" spans="1:6" ht="30" customHeight="1">
      <c r="A11" s="7"/>
      <c r="B11" s="18"/>
      <c r="C11" s="7"/>
      <c r="D11" s="18"/>
      <c r="E11" s="18"/>
      <c r="F11" s="18"/>
    </row>
    <row r="12" spans="1:6">
      <c r="A12" s="55" t="str">
        <f>Sprachwahl!A19</f>
        <v>03 ¦ Calcul: Calcul des émissions de CO₂</v>
      </c>
      <c r="B12" s="18"/>
      <c r="C12" s="7"/>
      <c r="D12" s="18"/>
      <c r="E12" s="18"/>
      <c r="F12" s="18"/>
    </row>
    <row r="13" spans="1:6" ht="6.95" customHeight="1">
      <c r="A13" s="7"/>
      <c r="B13" s="18"/>
      <c r="C13" s="7"/>
      <c r="D13" s="18"/>
      <c r="E13" s="18"/>
      <c r="F13" s="18"/>
    </row>
    <row r="14" spans="1:6" ht="25.5">
      <c r="A14" s="60" t="str">
        <f>Sprachwahl!A20</f>
        <v>Il s'agit d'une feuille d'aide. Les données de consommation saisies ici sont converties en émissions de CO2 et automatiquement transférées dans la feuille «Saisie des données».</v>
      </c>
      <c r="B14" s="18"/>
      <c r="C14" s="7"/>
      <c r="D14" s="18"/>
      <c r="E14" s="18"/>
      <c r="F14" s="18"/>
    </row>
    <row r="15" spans="1:6" ht="30" customHeight="1">
      <c r="A15" s="7"/>
      <c r="B15" s="18"/>
      <c r="C15" s="7"/>
      <c r="D15" s="18"/>
      <c r="E15" s="18"/>
      <c r="F15" s="18"/>
    </row>
    <row r="16" spans="1:6">
      <c r="A16" s="56" t="str">
        <f>Sprachwahl!A21</f>
        <v>04 ¦ Bases: Bases de données</v>
      </c>
      <c r="B16" s="18"/>
      <c r="C16" s="7"/>
      <c r="D16" s="18"/>
      <c r="E16" s="18"/>
      <c r="F16" s="18"/>
    </row>
    <row r="17" spans="1:6" ht="6.95" customHeight="1">
      <c r="A17" s="7"/>
      <c r="B17" s="18"/>
      <c r="C17" s="7"/>
      <c r="D17" s="18"/>
      <c r="E17" s="18"/>
      <c r="F17" s="18"/>
    </row>
    <row r="18" spans="1:6">
      <c r="A18" s="60" t="str">
        <f>Sprachwahl!A22</f>
        <v>Vous pouvez consulter ici les bases de données enregistrées et les adapter si nécessaire.</v>
      </c>
      <c r="B18" s="18"/>
      <c r="C18" s="7"/>
      <c r="D18" s="18"/>
      <c r="E18" s="18"/>
      <c r="F18" s="18"/>
    </row>
    <row r="19" spans="1:6" ht="225" customHeight="1">
      <c r="A19" s="7"/>
      <c r="B19" s="18"/>
      <c r="C19" s="7"/>
      <c r="D19" s="18"/>
      <c r="E19" s="18"/>
      <c r="F19" s="18"/>
    </row>
    <row r="20" spans="1:6">
      <c r="A20" s="57" t="str">
        <f>Sprachwahl!A23</f>
        <v>Mot de passe</v>
      </c>
      <c r="B20" s="18"/>
      <c r="C20" s="7"/>
      <c r="D20" s="18"/>
      <c r="E20" s="18"/>
      <c r="F20" s="18"/>
    </row>
    <row r="21" spans="1:6" ht="6.95" customHeight="1">
      <c r="A21" s="7"/>
      <c r="B21" s="18"/>
      <c r="C21" s="7"/>
      <c r="D21" s="18"/>
      <c r="E21" s="18"/>
      <c r="F21" s="18"/>
    </row>
    <row r="22" spans="1:6" ht="25.5">
      <c r="A22" s="60" t="str">
        <f>Sprachwahl!A24</f>
        <v>Si vous souhaitez insérer vos propres bases de données ou adapter les représentations graphiques, vous pouvez supprimer la protection des cellules à l'aide du mot de passe suivant:</v>
      </c>
      <c r="B22" s="18"/>
      <c r="C22" s="7"/>
      <c r="D22" s="18"/>
      <c r="E22" s="18"/>
      <c r="F22" s="18"/>
    </row>
    <row r="23" spans="1:6">
      <c r="A23" s="6" t="s">
        <v>62</v>
      </c>
      <c r="B23" s="18"/>
      <c r="C23" s="7"/>
      <c r="D23" s="18"/>
      <c r="E23" s="18"/>
      <c r="F23" s="18"/>
    </row>
    <row r="24" spans="1:6">
      <c r="A24" s="7"/>
      <c r="B24" s="18"/>
      <c r="C24" s="7"/>
      <c r="D24" s="18"/>
      <c r="E24" s="18"/>
      <c r="F24" s="18"/>
    </row>
    <row r="25" spans="1:6">
      <c r="A25" s="18"/>
      <c r="B25" s="18"/>
      <c r="C25" s="7"/>
      <c r="D25" s="18"/>
      <c r="E25" s="18"/>
      <c r="F25" s="18"/>
    </row>
  </sheetData>
  <sheetProtection algorithmName="SHA-512" hashValue="mR7EBf13IFkswx5Y+y8JRP0a1cZBYkxOo9r5TmT8u0aYyNyNXdhPEq0tPlvqoFj65gSYoXh6D/a2yBSSeubvig==" saltValue="BCo5T/lF7HhaXHj9YuyLxA==" spinCount="100000" sheet="1" objects="1" scenarios="1" selectLockedCells="1"/>
  <dataValidations count="1">
    <dataValidation type="list" allowBlank="1" showInputMessage="1" showErrorMessage="1" sqref="D5" xr:uid="{4E4EDF9D-5B49-4659-AECA-DD5AD1F47DC9}">
      <formula1>Sprachwahl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K37"/>
  <sheetViews>
    <sheetView workbookViewId="0">
      <selection activeCell="B9" sqref="B9"/>
    </sheetView>
  </sheetViews>
  <sheetFormatPr baseColWidth="10" defaultColWidth="9.140625" defaultRowHeight="12.75"/>
  <cols>
    <col min="1" max="1" width="3" customWidth="1"/>
    <col min="2" max="2" width="23.7109375" customWidth="1"/>
    <col min="3" max="3" width="10.28515625" bestFit="1" customWidth="1"/>
    <col min="4" max="4" width="32.28515625" bestFit="1" customWidth="1"/>
    <col min="5" max="5" width="2.28515625" customWidth="1"/>
    <col min="6" max="6" width="5.85546875" bestFit="1" customWidth="1"/>
    <col min="7" max="7" width="12.7109375" bestFit="1" customWidth="1"/>
    <col min="8" max="14" width="8.7109375" customWidth="1"/>
    <col min="15" max="19" width="5.7109375" customWidth="1"/>
    <col min="20" max="21" width="10.7109375" customWidth="1"/>
    <col min="22" max="24" width="9" customWidth="1"/>
    <col min="25" max="25" width="5.7109375" customWidth="1"/>
    <col min="26" max="26" width="8.7109375" customWidth="1"/>
    <col min="27" max="27" width="5.7109375" customWidth="1"/>
    <col min="28" max="28" width="8.7109375" customWidth="1"/>
    <col min="29" max="29" width="8.7109375" hidden="1" customWidth="1"/>
    <col min="30" max="30" width="5.7109375" customWidth="1"/>
    <col min="31" max="31" width="6.5703125" customWidth="1"/>
    <col min="32" max="33" width="2.7109375" customWidth="1"/>
    <col min="34" max="1032" width="11.5703125"/>
  </cols>
  <sheetData>
    <row r="1" spans="1:37" ht="35.25">
      <c r="A1" s="5" t="str">
        <f>Sprachwahl!A33</f>
        <v>Évaluation sommaire des bâtiments</v>
      </c>
      <c r="B1" s="5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18"/>
    </row>
    <row r="2" spans="1:37" ht="35.25">
      <c r="A2" s="5"/>
      <c r="B2" s="5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18"/>
    </row>
    <row r="3" spans="1:3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18"/>
    </row>
    <row r="4" spans="1:37" ht="35.25" customHeight="1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65"/>
      <c r="T4" s="7"/>
      <c r="U4" s="65"/>
      <c r="V4" s="65"/>
      <c r="W4" s="65"/>
      <c r="X4" s="65"/>
      <c r="Y4" s="65"/>
      <c r="Z4" s="8"/>
      <c r="AA4" s="8"/>
      <c r="AB4" s="8"/>
      <c r="AC4" s="8"/>
      <c r="AD4" s="8"/>
      <c r="AE4" s="8"/>
      <c r="AF4" s="18"/>
    </row>
    <row r="5" spans="1:37" ht="77.25" hidden="1" thickBot="1">
      <c r="O5" t="str">
        <f>Sprachwahl!A26</f>
        <v>Construction du gros œuvre</v>
      </c>
      <c r="P5" t="str">
        <f>Sprachwahl!A27</f>
        <v>Façade + toit</v>
      </c>
      <c r="Q5" t="str">
        <f>Sprachwahl!A28</f>
        <v>Surfaces intérieures</v>
      </c>
      <c r="R5" t="str">
        <f>Sprachwahl!A29</f>
        <v>Domotique</v>
      </c>
      <c r="S5" s="4" t="str">
        <f>Sprachwahl!A30</f>
        <v>État du bâtiment [Évaluation]</v>
      </c>
      <c r="U5" s="25"/>
      <c r="V5" s="25"/>
      <c r="W5" s="25"/>
      <c r="X5" s="25"/>
      <c r="Y5" s="25" t="str">
        <f>Sprachwahl!A31</f>
        <v>Coûts d'exploitation</v>
      </c>
      <c r="Z5" s="25"/>
      <c r="AA5" s="25"/>
      <c r="AB5" s="25"/>
      <c r="AC5" s="25"/>
      <c r="AD5" s="25" t="str">
        <f>Sprachwahl!A32</f>
        <v>Émissions de gaz à effet de serre</v>
      </c>
      <c r="AE5" s="25"/>
      <c r="AF5" s="18"/>
    </row>
    <row r="6" spans="1:37" ht="56.25">
      <c r="A6" s="26" t="str">
        <f>Sprachwahl!A34</f>
        <v>N°</v>
      </c>
      <c r="B6" s="27" t="str">
        <f>Sprachwahl!A35</f>
        <v>Bâtiment</v>
      </c>
      <c r="C6" s="27" t="str">
        <f>Sprachwahl!A36</f>
        <v>Identification</v>
      </c>
      <c r="D6" s="360" t="str">
        <f>Sprachwahl!A37</f>
        <v>Type de bâtiment</v>
      </c>
      <c r="E6" s="361"/>
      <c r="F6" s="27" t="str">
        <f>Sprachwahl!A38</f>
        <v>Année de con-struc-tion</v>
      </c>
      <c r="G6" s="27" t="str">
        <f>Sprachwahl!A39</f>
        <v>Valeur d'assurance du bâtiment</v>
      </c>
      <c r="H6" s="28" t="str">
        <f>Sprachwahl!A40</f>
        <v>SP
surface de plancher</v>
      </c>
      <c r="I6" s="436" t="str">
        <f>Sprachwahl!A41</f>
        <v>SUP
Surface utile principale</v>
      </c>
      <c r="J6" s="437"/>
      <c r="K6" s="437"/>
      <c r="L6" s="438" t="str">
        <f>Sprachwahl!A42</f>
        <v>SRE
Surface de référence énergétique</v>
      </c>
      <c r="M6" s="439"/>
      <c r="N6" s="440"/>
      <c r="O6" s="29" t="str">
        <f>Sprachwahl!A43</f>
        <v>Con-struc-tion du gros œuvre</v>
      </c>
      <c r="P6" s="30" t="str">
        <f>Sprachwahl!A44</f>
        <v>Faça-de +
toit</v>
      </c>
      <c r="Q6" s="31" t="str">
        <f>Sprachwahl!A45</f>
        <v>Surfa-ces 
inté-rieures</v>
      </c>
      <c r="R6" s="32" t="str">
        <f>Sprachwahl!A46</f>
        <v>Domo-tique</v>
      </c>
      <c r="S6" s="29" t="str">
        <f>Sprachwahl!A47</f>
        <v>État du bâti-ment</v>
      </c>
      <c r="T6" s="33" t="str">
        <f>Sprachwahl!A48</f>
        <v>Coûts 
d'exploitation
dans l'ensemble p.a.</v>
      </c>
      <c r="U6" s="33" t="str">
        <f>Sprachwahl!A49</f>
        <v>Coûts
de la production de chaleur dans l'ensemble p.a.</v>
      </c>
      <c r="V6" s="33" t="str">
        <f>Sprachwahl!A50</f>
        <v>Coûts d'exploita-tion
p.a.</v>
      </c>
      <c r="W6" s="33" t="str">
        <f>Sprachwahl!A51</f>
        <v>Coûts de la production de chaleur p.a.</v>
      </c>
      <c r="X6" s="33" t="str">
        <f>Sprachwahl!A52</f>
        <v>Coûts d'exploita-tion sans production de chaleur</v>
      </c>
      <c r="Y6" s="33" t="str">
        <f>Sprachwahl!A53</f>
        <v>Coûts 
d'ex-ploita-tion</v>
      </c>
      <c r="Z6" s="44" t="str">
        <f>Sprachwahl!A54</f>
        <v>Consomma-tion
d'énergie dans l'ensemble p.a.</v>
      </c>
      <c r="AA6" s="44" t="str">
        <f>Sprachwahl!A55</f>
        <v>Con-somma-tion
d'énergie.</v>
      </c>
      <c r="AB6" s="42" t="str">
        <f>Sprachwahl!A56</f>
        <v>Émiss. de gaz à ef-
fet de ser-re dans l'ensemble p.a.</v>
      </c>
      <c r="AC6" s="197" t="s">
        <v>79</v>
      </c>
      <c r="AD6" s="34" t="str">
        <f>Sprachwahl!A57</f>
        <v>Émis-sion de gaz à effet de serre</v>
      </c>
      <c r="AE6" s="35" t="str">
        <f>Sprachwahl!A58</f>
        <v>Substan-ces suspec-tées</v>
      </c>
      <c r="AF6" s="18"/>
      <c r="AH6" s="417"/>
      <c r="AI6" s="417"/>
      <c r="AJ6" s="417"/>
      <c r="AK6" s="417"/>
    </row>
    <row r="7" spans="1:37" ht="45">
      <c r="A7" s="66"/>
      <c r="B7" s="67"/>
      <c r="C7" s="67"/>
      <c r="D7" s="362"/>
      <c r="E7" s="363"/>
      <c r="F7" s="67"/>
      <c r="G7" s="67"/>
      <c r="H7" s="68"/>
      <c r="I7" s="68" t="str">
        <f>Sprachwahl!A59</f>
        <v xml:space="preserve">Saisir la valeur manuelle-ment </v>
      </c>
      <c r="J7" s="68" t="str">
        <f>Sprachwahl!A60</f>
        <v xml:space="preserve">... ou valeur calculée </v>
      </c>
      <c r="K7" s="68" t="str">
        <f>Sprachwahl!A61</f>
        <v>Valeur réutilisée</v>
      </c>
      <c r="L7" s="78" t="str">
        <f>Sprachwahl!A62</f>
        <v xml:space="preserve">Saisir la valeur manuelle-ment </v>
      </c>
      <c r="M7" s="78" t="str">
        <f>Sprachwahl!A63</f>
        <v>... ou valeur calculée</v>
      </c>
      <c r="N7" s="78" t="str">
        <f>Sprachwahl!A64</f>
        <v>Valeur réutilisée</v>
      </c>
      <c r="O7" s="69"/>
      <c r="P7" s="70"/>
      <c r="Q7" s="71"/>
      <c r="R7" s="72"/>
      <c r="S7" s="69"/>
      <c r="T7" s="161" t="str">
        <f>Sprachwahl!A65</f>
        <v>Saisir la valeur manuellement</v>
      </c>
      <c r="U7" s="161" t="str">
        <f>Sprachwahl!A66</f>
        <v>Saisir la valeur manuellement</v>
      </c>
      <c r="V7" s="73" t="str">
        <f>Sprachwahl!A67</f>
        <v>Valeur calculée</v>
      </c>
      <c r="W7" s="73" t="str">
        <f>Sprachwahl!A68</f>
        <v>Valeur calculée</v>
      </c>
      <c r="X7" s="73" t="str">
        <f>Sprachwahl!A69</f>
        <v>Valeur réutilisée pour l'évaluation</v>
      </c>
      <c r="Y7" s="73"/>
      <c r="Z7" s="74"/>
      <c r="AA7" s="74"/>
      <c r="AB7" s="75"/>
      <c r="AC7" s="105" t="s">
        <v>104</v>
      </c>
      <c r="AD7" s="76"/>
      <c r="AE7" s="77"/>
      <c r="AF7" s="18"/>
      <c r="AH7" s="64"/>
      <c r="AI7" s="64"/>
      <c r="AJ7" s="64"/>
      <c r="AK7" s="64"/>
    </row>
    <row r="8" spans="1:37">
      <c r="A8" s="66"/>
      <c r="B8" s="67"/>
      <c r="C8" s="67"/>
      <c r="D8" s="362"/>
      <c r="E8" s="363"/>
      <c r="F8" s="67"/>
      <c r="G8" s="67" t="str">
        <f>Sprachwahl!A70</f>
        <v>CHF</v>
      </c>
      <c r="H8" s="68" t="str">
        <f>Sprachwahl!A71</f>
        <v>m²</v>
      </c>
      <c r="I8" s="68" t="str">
        <f>Sprachwahl!A72</f>
        <v>m²</v>
      </c>
      <c r="J8" s="68" t="str">
        <f>Sprachwahl!A73</f>
        <v>m²</v>
      </c>
      <c r="K8" s="68" t="str">
        <f>Sprachwahl!A74</f>
        <v>m²</v>
      </c>
      <c r="L8" s="78" t="str">
        <f>Sprachwahl!A75</f>
        <v>m²</v>
      </c>
      <c r="M8" s="78" t="str">
        <f>Sprachwahl!A76</f>
        <v>m²</v>
      </c>
      <c r="N8" s="78" t="str">
        <f>Sprachwahl!A77</f>
        <v>m²</v>
      </c>
      <c r="O8" s="69" t="str">
        <f>Sprachwahl!A78</f>
        <v>Éval.</v>
      </c>
      <c r="P8" s="70" t="str">
        <f>Sprachwahl!A79</f>
        <v>Éval.</v>
      </c>
      <c r="Q8" s="71" t="str">
        <f>Sprachwahl!A80</f>
        <v>Éval.</v>
      </c>
      <c r="R8" s="72" t="str">
        <f>Sprachwahl!A81</f>
        <v>Éval.</v>
      </c>
      <c r="S8" s="69" t="str">
        <f>Sprachwahl!A82</f>
        <v>Éval.</v>
      </c>
      <c r="T8" s="73" t="str">
        <f>Sprachwahl!A83</f>
        <v>CHF</v>
      </c>
      <c r="U8" s="73" t="str">
        <f>Sprachwahl!A84</f>
        <v>CHF</v>
      </c>
      <c r="V8" s="120" t="str">
        <f>Sprachwahl!A85</f>
        <v>CHF/m² SP</v>
      </c>
      <c r="W8" s="120" t="str">
        <f>Sprachwahl!A86</f>
        <v>CHF/m² SP</v>
      </c>
      <c r="X8" s="120" t="str">
        <f>Sprachwahl!A87</f>
        <v>CHF/m² SP</v>
      </c>
      <c r="Y8" s="73" t="str">
        <f>Sprachwahl!A88</f>
        <v>Éval.</v>
      </c>
      <c r="Z8" s="74" t="str">
        <f>Sprachwahl!A89</f>
        <v>MJ</v>
      </c>
      <c r="AA8" s="74" t="str">
        <f>Sprachwahl!A90</f>
        <v>Éval.</v>
      </c>
      <c r="AB8" s="75" t="str">
        <f>Sprachwahl!A91</f>
        <v>kgCO₂</v>
      </c>
      <c r="AC8" s="75"/>
      <c r="AD8" s="76" t="str">
        <f>Sprachwahl!A92</f>
        <v>Éval.</v>
      </c>
      <c r="AE8" s="77"/>
      <c r="AF8" s="18"/>
      <c r="AH8" s="415" t="str">
        <f>Sprachwahl!A94</f>
        <v>Information</v>
      </c>
      <c r="AI8" s="64"/>
      <c r="AJ8" s="64"/>
      <c r="AK8" s="64"/>
    </row>
    <row r="9" spans="1:37">
      <c r="A9" s="36">
        <v>1</v>
      </c>
      <c r="B9" s="365"/>
      <c r="C9" s="365"/>
      <c r="D9" s="366"/>
      <c r="E9" s="357" t="str">
        <f>IF(D9="","",VLOOKUP(D9,data!$A$3:$B$15,2))</f>
        <v/>
      </c>
      <c r="F9" s="367"/>
      <c r="G9" s="368"/>
      <c r="H9" s="368"/>
      <c r="I9" s="368"/>
      <c r="J9" s="79" t="str">
        <f>IFERROR(IF(I9&lt;&gt;"","",IF(D9="","",VLOOKUP(D9,'04 ¦ Grundlagen - Bases'!$B$174:$D$186,3)*H9)),"")</f>
        <v/>
      </c>
      <c r="K9" s="79" t="str">
        <f>IF(AND(I9="",J9=""),"",SUM(I9:J9))</f>
        <v/>
      </c>
      <c r="L9" s="368"/>
      <c r="M9" s="79" t="str">
        <f>IFERROR(IF(L9&lt;&gt;"","",IF(H9="","",H9*0.85)),"")</f>
        <v/>
      </c>
      <c r="N9" s="79" t="str">
        <f>IF(AND(L9="",M9=""),"",SUM(L9:M9))</f>
        <v/>
      </c>
      <c r="O9" s="365"/>
      <c r="P9" s="365"/>
      <c r="Q9" s="365"/>
      <c r="R9" s="365"/>
      <c r="S9" s="3">
        <f t="shared" ref="S9:S23" si="0">IFERROR(ROUND(SUM(O9:R9)/4,1),"")</f>
        <v>0</v>
      </c>
      <c r="T9" s="369"/>
      <c r="U9" s="369"/>
      <c r="V9" s="154" t="str">
        <f>IFERROR(T9/H9,"")</f>
        <v/>
      </c>
      <c r="W9" s="154" t="str">
        <f>IFERROR(U9/H9,"")</f>
        <v/>
      </c>
      <c r="X9" s="119" t="str">
        <f>IFERROR(V9-W9,"")</f>
        <v/>
      </c>
      <c r="Y9" s="102" t="str">
        <f>'04 ¦ Grundlagen - Bases'!F267</f>
        <v/>
      </c>
      <c r="Z9" s="370"/>
      <c r="AA9" s="102" t="str">
        <f>'04 ¦ Grundlagen - Bases'!F98</f>
        <v/>
      </c>
      <c r="AB9" s="43" t="str">
        <f>'03 ¦ Umrechnung - Calcul'!AJ5</f>
        <v/>
      </c>
      <c r="AC9" s="106" t="str">
        <f t="shared" ref="AC9:AC23" si="1">IFERROR(AB9/N9,"")</f>
        <v/>
      </c>
      <c r="AD9" s="102" t="str">
        <f>'03 ¦ Umrechnung - Calcul'!AK5</f>
        <v/>
      </c>
      <c r="AE9" s="371"/>
      <c r="AF9" s="18"/>
      <c r="AH9" t="str">
        <f>Sprachwahl!A95</f>
        <v>Calcul des émissions de gaz à effet de serre:</v>
      </c>
    </row>
    <row r="10" spans="1:37">
      <c r="A10" s="36">
        <v>2</v>
      </c>
      <c r="B10" s="365"/>
      <c r="C10" s="365"/>
      <c r="D10" s="366"/>
      <c r="E10" s="357" t="str">
        <f>IF(D10="","",VLOOKUP(D10,data!$A$3:$B$15,2))</f>
        <v/>
      </c>
      <c r="F10" s="367"/>
      <c r="G10" s="368"/>
      <c r="H10" s="368"/>
      <c r="I10" s="368"/>
      <c r="J10" s="79" t="str">
        <f>IFERROR(IF(I10&lt;&gt;"","",IF(D10="","",VLOOKUP(D10,'04 ¦ Grundlagen - Bases'!$B$174:$D$186,3)*H10)),"")</f>
        <v/>
      </c>
      <c r="K10" s="79" t="str">
        <f t="shared" ref="K10:K23" si="2">IF(AND(I10="",J10=""),"",SUM(I10:J10))</f>
        <v/>
      </c>
      <c r="L10" s="368"/>
      <c r="M10" s="79" t="str">
        <f t="shared" ref="M10:M23" si="3">IFERROR(IF(L10&lt;&gt;"","",IF(H10="","",H10*0.85)),"")</f>
        <v/>
      </c>
      <c r="N10" s="79" t="str">
        <f t="shared" ref="N10:N23" si="4">IF(AND(L10="",M10=""),"",SUM(L10:M10))</f>
        <v/>
      </c>
      <c r="O10" s="365"/>
      <c r="P10" s="365"/>
      <c r="Q10" s="365"/>
      <c r="R10" s="365"/>
      <c r="S10" s="3">
        <f t="shared" si="0"/>
        <v>0</v>
      </c>
      <c r="T10" s="369"/>
      <c r="U10" s="369"/>
      <c r="V10" s="154" t="str">
        <f t="shared" ref="V10:V23" si="5">IFERROR(T10/H10,"")</f>
        <v/>
      </c>
      <c r="W10" s="154" t="str">
        <f t="shared" ref="W10:W23" si="6">IFERROR(U10/H10,"")</f>
        <v/>
      </c>
      <c r="X10" s="119" t="str">
        <f t="shared" ref="X10:X23" si="7">IFERROR(V10-W10,"")</f>
        <v/>
      </c>
      <c r="Y10" s="102" t="str">
        <f>'04 ¦ Grundlagen - Bases'!F268</f>
        <v/>
      </c>
      <c r="Z10" s="370"/>
      <c r="AA10" s="102" t="str">
        <f>'04 ¦ Grundlagen - Bases'!F99</f>
        <v/>
      </c>
      <c r="AB10" s="43" t="str">
        <f>'03 ¦ Umrechnung - Calcul'!AJ6</f>
        <v/>
      </c>
      <c r="AC10" s="106" t="str">
        <f t="shared" si="1"/>
        <v/>
      </c>
      <c r="AD10" s="102" t="str">
        <f>'03 ¦ Umrechnung - Calcul'!AK6</f>
        <v/>
      </c>
      <c r="AE10" s="371"/>
      <c r="AF10" s="18"/>
      <c r="AH10" t="str">
        <f>Sprachwahl!A96</f>
        <v>Feuille de calcul</v>
      </c>
      <c r="AI10" s="416" t="str">
        <f>Sprachwahl!A97</f>
        <v>Calcul des émissions de CO₂.</v>
      </c>
    </row>
    <row r="11" spans="1:37">
      <c r="A11" s="36">
        <v>3</v>
      </c>
      <c r="B11" s="365"/>
      <c r="C11" s="365"/>
      <c r="D11" s="366"/>
      <c r="E11" s="357" t="str">
        <f>IF(D11="","",VLOOKUP(D11,data!$A$3:$B$15,2))</f>
        <v/>
      </c>
      <c r="F11" s="367"/>
      <c r="G11" s="368"/>
      <c r="H11" s="368"/>
      <c r="I11" s="368"/>
      <c r="J11" s="79" t="str">
        <f>IFERROR(IF(I11&lt;&gt;"","",IF(D11="","",VLOOKUP(D11,'04 ¦ Grundlagen - Bases'!$B$174:$D$186,3)*H11)),"")</f>
        <v/>
      </c>
      <c r="K11" s="79" t="str">
        <f t="shared" si="2"/>
        <v/>
      </c>
      <c r="L11" s="368"/>
      <c r="M11" s="79" t="str">
        <f t="shared" si="3"/>
        <v/>
      </c>
      <c r="N11" s="79" t="str">
        <f t="shared" si="4"/>
        <v/>
      </c>
      <c r="O11" s="365"/>
      <c r="P11" s="365"/>
      <c r="Q11" s="365"/>
      <c r="R11" s="365"/>
      <c r="S11" s="3">
        <f t="shared" si="0"/>
        <v>0</v>
      </c>
      <c r="T11" s="369"/>
      <c r="U11" s="369"/>
      <c r="V11" s="154" t="str">
        <f t="shared" si="5"/>
        <v/>
      </c>
      <c r="W11" s="154" t="str">
        <f t="shared" si="6"/>
        <v/>
      </c>
      <c r="X11" s="119" t="str">
        <f t="shared" si="7"/>
        <v/>
      </c>
      <c r="Y11" s="102" t="str">
        <f>'04 ¦ Grundlagen - Bases'!F269</f>
        <v/>
      </c>
      <c r="Z11" s="370"/>
      <c r="AA11" s="102" t="str">
        <f>'04 ¦ Grundlagen - Bases'!F100</f>
        <v/>
      </c>
      <c r="AB11" s="43" t="str">
        <f>'03 ¦ Umrechnung - Calcul'!AJ7</f>
        <v/>
      </c>
      <c r="AC11" s="106" t="str">
        <f t="shared" si="1"/>
        <v/>
      </c>
      <c r="AD11" s="102" t="str">
        <f>'03 ¦ Umrechnung - Calcul'!AK7</f>
        <v/>
      </c>
      <c r="AE11" s="371"/>
      <c r="AF11" s="18"/>
    </row>
    <row r="12" spans="1:37">
      <c r="A12" s="36">
        <v>4</v>
      </c>
      <c r="B12" s="365"/>
      <c r="C12" s="365"/>
      <c r="D12" s="366"/>
      <c r="E12" s="357" t="str">
        <f>IF(D12="","",VLOOKUP(D12,data!$A$3:$B$15,2))</f>
        <v/>
      </c>
      <c r="F12" s="367"/>
      <c r="G12" s="368"/>
      <c r="H12" s="368"/>
      <c r="I12" s="368"/>
      <c r="J12" s="79" t="str">
        <f>IFERROR(IF(I12&lt;&gt;"","",IF(D12="","",VLOOKUP(D12,'04 ¦ Grundlagen - Bases'!$B$174:$D$186,3)*H12)),"")</f>
        <v/>
      </c>
      <c r="K12" s="79" t="str">
        <f t="shared" si="2"/>
        <v/>
      </c>
      <c r="L12" s="368"/>
      <c r="M12" s="79" t="str">
        <f t="shared" si="3"/>
        <v/>
      </c>
      <c r="N12" s="79" t="str">
        <f t="shared" si="4"/>
        <v/>
      </c>
      <c r="O12" s="365"/>
      <c r="P12" s="365"/>
      <c r="Q12" s="365"/>
      <c r="R12" s="365"/>
      <c r="S12" s="3">
        <f t="shared" si="0"/>
        <v>0</v>
      </c>
      <c r="T12" s="369"/>
      <c r="U12" s="369"/>
      <c r="V12" s="154" t="str">
        <f t="shared" si="5"/>
        <v/>
      </c>
      <c r="W12" s="154" t="str">
        <f t="shared" si="6"/>
        <v/>
      </c>
      <c r="X12" s="119" t="str">
        <f t="shared" si="7"/>
        <v/>
      </c>
      <c r="Y12" s="102" t="str">
        <f>'04 ¦ Grundlagen - Bases'!F270</f>
        <v/>
      </c>
      <c r="Z12" s="370"/>
      <c r="AA12" s="102" t="str">
        <f>'04 ¦ Grundlagen - Bases'!F101</f>
        <v/>
      </c>
      <c r="AB12" s="43" t="str">
        <f>'03 ¦ Umrechnung - Calcul'!AJ8</f>
        <v/>
      </c>
      <c r="AC12" s="106" t="str">
        <f t="shared" si="1"/>
        <v/>
      </c>
      <c r="AD12" s="102" t="str">
        <f>'03 ¦ Umrechnung - Calcul'!AK8</f>
        <v/>
      </c>
      <c r="AE12" s="371"/>
      <c r="AF12" s="18"/>
    </row>
    <row r="13" spans="1:37">
      <c r="A13" s="36">
        <v>5</v>
      </c>
      <c r="B13" s="365"/>
      <c r="C13" s="365"/>
      <c r="D13" s="366"/>
      <c r="E13" s="357" t="str">
        <f>IF(D13="","",VLOOKUP(D13,data!$A$3:$B$15,2))</f>
        <v/>
      </c>
      <c r="F13" s="367"/>
      <c r="G13" s="368"/>
      <c r="H13" s="368"/>
      <c r="I13" s="368"/>
      <c r="J13" s="79" t="str">
        <f>IFERROR(IF(I13&lt;&gt;"","",IF(D13="","",VLOOKUP(D13,'04 ¦ Grundlagen - Bases'!$B$174:$D$186,3)*H13)),"")</f>
        <v/>
      </c>
      <c r="K13" s="79" t="str">
        <f t="shared" si="2"/>
        <v/>
      </c>
      <c r="L13" s="368"/>
      <c r="M13" s="79" t="str">
        <f t="shared" si="3"/>
        <v/>
      </c>
      <c r="N13" s="79" t="str">
        <f t="shared" si="4"/>
        <v/>
      </c>
      <c r="O13" s="365"/>
      <c r="P13" s="365"/>
      <c r="Q13" s="365"/>
      <c r="R13" s="365"/>
      <c r="S13" s="3">
        <f t="shared" si="0"/>
        <v>0</v>
      </c>
      <c r="T13" s="369"/>
      <c r="U13" s="369"/>
      <c r="V13" s="154" t="str">
        <f t="shared" si="5"/>
        <v/>
      </c>
      <c r="W13" s="154" t="str">
        <f t="shared" si="6"/>
        <v/>
      </c>
      <c r="X13" s="119" t="str">
        <f t="shared" si="7"/>
        <v/>
      </c>
      <c r="Y13" s="102" t="str">
        <f>'04 ¦ Grundlagen - Bases'!F271</f>
        <v/>
      </c>
      <c r="Z13" s="370"/>
      <c r="AA13" s="102" t="str">
        <f>'04 ¦ Grundlagen - Bases'!F102</f>
        <v/>
      </c>
      <c r="AB13" s="43" t="str">
        <f>'03 ¦ Umrechnung - Calcul'!AJ9</f>
        <v/>
      </c>
      <c r="AC13" s="106" t="str">
        <f t="shared" si="1"/>
        <v/>
      </c>
      <c r="AD13" s="102" t="str">
        <f>'03 ¦ Umrechnung - Calcul'!AK9</f>
        <v/>
      </c>
      <c r="AE13" s="371"/>
      <c r="AF13" s="18"/>
    </row>
    <row r="14" spans="1:37">
      <c r="A14" s="36">
        <v>6</v>
      </c>
      <c r="B14" s="365"/>
      <c r="C14" s="365"/>
      <c r="D14" s="366"/>
      <c r="E14" s="357" t="str">
        <f>IF(D14="","",VLOOKUP(D14,data!$A$3:$B$15,2))</f>
        <v/>
      </c>
      <c r="F14" s="367"/>
      <c r="G14" s="368"/>
      <c r="H14" s="368"/>
      <c r="I14" s="368"/>
      <c r="J14" s="79" t="str">
        <f>IFERROR(IF(I14&lt;&gt;"","",IF(D14="","",VLOOKUP(D14,'04 ¦ Grundlagen - Bases'!$B$174:$D$186,3)*H14)),"")</f>
        <v/>
      </c>
      <c r="K14" s="79" t="str">
        <f t="shared" si="2"/>
        <v/>
      </c>
      <c r="L14" s="368"/>
      <c r="M14" s="79" t="str">
        <f t="shared" si="3"/>
        <v/>
      </c>
      <c r="N14" s="79" t="str">
        <f t="shared" si="4"/>
        <v/>
      </c>
      <c r="O14" s="365"/>
      <c r="P14" s="365"/>
      <c r="Q14" s="365"/>
      <c r="R14" s="365"/>
      <c r="S14" s="3">
        <f t="shared" si="0"/>
        <v>0</v>
      </c>
      <c r="T14" s="369"/>
      <c r="U14" s="369"/>
      <c r="V14" s="154" t="str">
        <f t="shared" si="5"/>
        <v/>
      </c>
      <c r="W14" s="154" t="str">
        <f t="shared" si="6"/>
        <v/>
      </c>
      <c r="X14" s="119" t="str">
        <f t="shared" si="7"/>
        <v/>
      </c>
      <c r="Y14" s="102" t="str">
        <f>'04 ¦ Grundlagen - Bases'!F272</f>
        <v/>
      </c>
      <c r="Z14" s="370"/>
      <c r="AA14" s="102" t="str">
        <f>'04 ¦ Grundlagen - Bases'!F103</f>
        <v/>
      </c>
      <c r="AB14" s="43" t="str">
        <f>'03 ¦ Umrechnung - Calcul'!AJ10</f>
        <v/>
      </c>
      <c r="AC14" s="106" t="str">
        <f t="shared" si="1"/>
        <v/>
      </c>
      <c r="AD14" s="102" t="str">
        <f>'03 ¦ Umrechnung - Calcul'!AK10</f>
        <v/>
      </c>
      <c r="AE14" s="371"/>
      <c r="AF14" s="18"/>
    </row>
    <row r="15" spans="1:37">
      <c r="A15" s="36">
        <v>7</v>
      </c>
      <c r="B15" s="365"/>
      <c r="C15" s="365"/>
      <c r="D15" s="366"/>
      <c r="E15" s="357" t="str">
        <f>IF(D15="","",VLOOKUP(D15,data!$A$3:$B$15,2))</f>
        <v/>
      </c>
      <c r="F15" s="367"/>
      <c r="G15" s="368"/>
      <c r="H15" s="368"/>
      <c r="I15" s="368"/>
      <c r="J15" s="79" t="str">
        <f>IFERROR(IF(I15&lt;&gt;"","",IF(D15="","",VLOOKUP(D15,'04 ¦ Grundlagen - Bases'!$B$174:$D$186,3)*H15)),"")</f>
        <v/>
      </c>
      <c r="K15" s="79" t="str">
        <f t="shared" si="2"/>
        <v/>
      </c>
      <c r="L15" s="368"/>
      <c r="M15" s="79" t="str">
        <f t="shared" si="3"/>
        <v/>
      </c>
      <c r="N15" s="79" t="str">
        <f t="shared" si="4"/>
        <v/>
      </c>
      <c r="O15" s="365"/>
      <c r="P15" s="365"/>
      <c r="Q15" s="365"/>
      <c r="R15" s="365"/>
      <c r="S15" s="3">
        <f t="shared" si="0"/>
        <v>0</v>
      </c>
      <c r="T15" s="369"/>
      <c r="U15" s="369"/>
      <c r="V15" s="154" t="str">
        <f t="shared" si="5"/>
        <v/>
      </c>
      <c r="W15" s="154" t="str">
        <f t="shared" si="6"/>
        <v/>
      </c>
      <c r="X15" s="119" t="str">
        <f t="shared" si="7"/>
        <v/>
      </c>
      <c r="Y15" s="102" t="str">
        <f>'04 ¦ Grundlagen - Bases'!F273</f>
        <v/>
      </c>
      <c r="Z15" s="370"/>
      <c r="AA15" s="102" t="str">
        <f>'04 ¦ Grundlagen - Bases'!F104</f>
        <v/>
      </c>
      <c r="AB15" s="43" t="str">
        <f>'03 ¦ Umrechnung - Calcul'!AJ11</f>
        <v/>
      </c>
      <c r="AC15" s="106" t="str">
        <f t="shared" si="1"/>
        <v/>
      </c>
      <c r="AD15" s="102" t="str">
        <f>'03 ¦ Umrechnung - Calcul'!AK11</f>
        <v/>
      </c>
      <c r="AE15" s="371"/>
      <c r="AF15" s="18"/>
    </row>
    <row r="16" spans="1:37">
      <c r="A16" s="36">
        <v>8</v>
      </c>
      <c r="B16" s="366"/>
      <c r="C16" s="366"/>
      <c r="D16" s="366"/>
      <c r="E16" s="357" t="str">
        <f>IF(D16="","",VLOOKUP(D16,data!$A$3:$B$15,2))</f>
        <v/>
      </c>
      <c r="F16" s="367"/>
      <c r="G16" s="368"/>
      <c r="H16" s="368"/>
      <c r="I16" s="368"/>
      <c r="J16" s="79" t="str">
        <f>IFERROR(IF(I16&lt;&gt;"","",IF(D16="","",VLOOKUP(D16,'04 ¦ Grundlagen - Bases'!$B$174:$D$186,3)*H16)),"")</f>
        <v/>
      </c>
      <c r="K16" s="79" t="str">
        <f t="shared" si="2"/>
        <v/>
      </c>
      <c r="L16" s="368"/>
      <c r="M16" s="79" t="str">
        <f t="shared" si="3"/>
        <v/>
      </c>
      <c r="N16" s="79" t="str">
        <f t="shared" si="4"/>
        <v/>
      </c>
      <c r="O16" s="365"/>
      <c r="P16" s="365"/>
      <c r="Q16" s="365"/>
      <c r="R16" s="365"/>
      <c r="S16" s="3">
        <f t="shared" si="0"/>
        <v>0</v>
      </c>
      <c r="T16" s="369"/>
      <c r="U16" s="369"/>
      <c r="V16" s="154" t="str">
        <f t="shared" si="5"/>
        <v/>
      </c>
      <c r="W16" s="154" t="str">
        <f t="shared" si="6"/>
        <v/>
      </c>
      <c r="X16" s="119" t="str">
        <f t="shared" si="7"/>
        <v/>
      </c>
      <c r="Y16" s="102" t="str">
        <f>'04 ¦ Grundlagen - Bases'!F274</f>
        <v/>
      </c>
      <c r="Z16" s="370"/>
      <c r="AA16" s="102" t="str">
        <f>'04 ¦ Grundlagen - Bases'!F105</f>
        <v/>
      </c>
      <c r="AB16" s="43" t="str">
        <f>'03 ¦ Umrechnung - Calcul'!AJ12</f>
        <v/>
      </c>
      <c r="AC16" s="106" t="str">
        <f t="shared" si="1"/>
        <v/>
      </c>
      <c r="AD16" s="102" t="str">
        <f>'03 ¦ Umrechnung - Calcul'!AK12</f>
        <v/>
      </c>
      <c r="AE16" s="371"/>
      <c r="AF16" s="18"/>
    </row>
    <row r="17" spans="1:32">
      <c r="A17" s="36">
        <v>9</v>
      </c>
      <c r="B17" s="366"/>
      <c r="C17" s="366"/>
      <c r="D17" s="366"/>
      <c r="E17" s="357" t="str">
        <f>IF(D17="","",VLOOKUP(D17,data!$A$3:$B$15,2))</f>
        <v/>
      </c>
      <c r="F17" s="367"/>
      <c r="G17" s="368"/>
      <c r="H17" s="368"/>
      <c r="I17" s="368"/>
      <c r="J17" s="79" t="str">
        <f>IFERROR(IF(I17&lt;&gt;"","",IF(D17="","",VLOOKUP(D17,'04 ¦ Grundlagen - Bases'!$B$174:$D$186,3)*H17)),"")</f>
        <v/>
      </c>
      <c r="K17" s="79" t="str">
        <f t="shared" si="2"/>
        <v/>
      </c>
      <c r="L17" s="368"/>
      <c r="M17" s="79" t="str">
        <f t="shared" si="3"/>
        <v/>
      </c>
      <c r="N17" s="79" t="str">
        <f t="shared" si="4"/>
        <v/>
      </c>
      <c r="O17" s="365"/>
      <c r="P17" s="365"/>
      <c r="Q17" s="365"/>
      <c r="R17" s="365"/>
      <c r="S17" s="3">
        <f t="shared" si="0"/>
        <v>0</v>
      </c>
      <c r="T17" s="369"/>
      <c r="U17" s="369"/>
      <c r="V17" s="154" t="str">
        <f t="shared" si="5"/>
        <v/>
      </c>
      <c r="W17" s="154" t="str">
        <f t="shared" si="6"/>
        <v/>
      </c>
      <c r="X17" s="119" t="str">
        <f t="shared" si="7"/>
        <v/>
      </c>
      <c r="Y17" s="102" t="str">
        <f>'04 ¦ Grundlagen - Bases'!F275</f>
        <v/>
      </c>
      <c r="Z17" s="370"/>
      <c r="AA17" s="102" t="str">
        <f>'04 ¦ Grundlagen - Bases'!F106</f>
        <v/>
      </c>
      <c r="AB17" s="43" t="str">
        <f>'03 ¦ Umrechnung - Calcul'!AJ13</f>
        <v/>
      </c>
      <c r="AC17" s="106" t="str">
        <f t="shared" si="1"/>
        <v/>
      </c>
      <c r="AD17" s="102" t="str">
        <f>'03 ¦ Umrechnung - Calcul'!AK13</f>
        <v/>
      </c>
      <c r="AE17" s="371"/>
      <c r="AF17" s="18"/>
    </row>
    <row r="18" spans="1:32">
      <c r="A18" s="36">
        <v>10</v>
      </c>
      <c r="B18" s="366"/>
      <c r="C18" s="366"/>
      <c r="D18" s="366"/>
      <c r="E18" s="357" t="str">
        <f>IF(D18="","",VLOOKUP(D18,data!$A$3:$B$15,2))</f>
        <v/>
      </c>
      <c r="F18" s="367"/>
      <c r="G18" s="368"/>
      <c r="H18" s="368"/>
      <c r="I18" s="368"/>
      <c r="J18" s="79" t="str">
        <f>IFERROR(IF(I18&lt;&gt;"","",IF(D18="","",VLOOKUP(D18,'04 ¦ Grundlagen - Bases'!$B$174:$D$186,3)*H18)),"")</f>
        <v/>
      </c>
      <c r="K18" s="79" t="str">
        <f t="shared" si="2"/>
        <v/>
      </c>
      <c r="L18" s="368"/>
      <c r="M18" s="79" t="str">
        <f t="shared" si="3"/>
        <v/>
      </c>
      <c r="N18" s="79" t="str">
        <f t="shared" si="4"/>
        <v/>
      </c>
      <c r="O18" s="365"/>
      <c r="P18" s="365"/>
      <c r="Q18" s="365"/>
      <c r="R18" s="365"/>
      <c r="S18" s="3">
        <f t="shared" si="0"/>
        <v>0</v>
      </c>
      <c r="T18" s="369"/>
      <c r="U18" s="369"/>
      <c r="V18" s="154" t="str">
        <f t="shared" si="5"/>
        <v/>
      </c>
      <c r="W18" s="154" t="str">
        <f t="shared" si="6"/>
        <v/>
      </c>
      <c r="X18" s="119" t="str">
        <f t="shared" si="7"/>
        <v/>
      </c>
      <c r="Y18" s="102" t="str">
        <f>'04 ¦ Grundlagen - Bases'!F276</f>
        <v/>
      </c>
      <c r="Z18" s="370"/>
      <c r="AA18" s="102" t="str">
        <f>'04 ¦ Grundlagen - Bases'!F107</f>
        <v/>
      </c>
      <c r="AB18" s="43" t="str">
        <f>'03 ¦ Umrechnung - Calcul'!AJ14</f>
        <v/>
      </c>
      <c r="AC18" s="106" t="str">
        <f t="shared" si="1"/>
        <v/>
      </c>
      <c r="AD18" s="102" t="str">
        <f>'03 ¦ Umrechnung - Calcul'!AK14</f>
        <v/>
      </c>
      <c r="AE18" s="371"/>
      <c r="AF18" s="18"/>
    </row>
    <row r="19" spans="1:32">
      <c r="A19" s="36">
        <v>11</v>
      </c>
      <c r="B19" s="366"/>
      <c r="C19" s="366"/>
      <c r="D19" s="366"/>
      <c r="E19" s="357" t="str">
        <f>IF(D19="","",VLOOKUP(D19,data!$A$3:$B$15,2))</f>
        <v/>
      </c>
      <c r="F19" s="367"/>
      <c r="G19" s="368"/>
      <c r="H19" s="368"/>
      <c r="I19" s="368"/>
      <c r="J19" s="79" t="str">
        <f>IFERROR(IF(I19&lt;&gt;"","",IF(D19="","",VLOOKUP(D19,'04 ¦ Grundlagen - Bases'!$B$174:$D$186,3)*H19)),"")</f>
        <v/>
      </c>
      <c r="K19" s="79" t="str">
        <f t="shared" si="2"/>
        <v/>
      </c>
      <c r="L19" s="368"/>
      <c r="M19" s="79" t="str">
        <f t="shared" si="3"/>
        <v/>
      </c>
      <c r="N19" s="79" t="str">
        <f t="shared" si="4"/>
        <v/>
      </c>
      <c r="O19" s="365"/>
      <c r="P19" s="365"/>
      <c r="Q19" s="365"/>
      <c r="R19" s="365"/>
      <c r="S19" s="3">
        <f t="shared" si="0"/>
        <v>0</v>
      </c>
      <c r="T19" s="369"/>
      <c r="U19" s="369"/>
      <c r="V19" s="154" t="str">
        <f t="shared" si="5"/>
        <v/>
      </c>
      <c r="W19" s="154" t="str">
        <f t="shared" si="6"/>
        <v/>
      </c>
      <c r="X19" s="119" t="str">
        <f t="shared" si="7"/>
        <v/>
      </c>
      <c r="Y19" s="102" t="str">
        <f>'04 ¦ Grundlagen - Bases'!F277</f>
        <v/>
      </c>
      <c r="Z19" s="370"/>
      <c r="AA19" s="102" t="str">
        <f>'04 ¦ Grundlagen - Bases'!F108</f>
        <v/>
      </c>
      <c r="AB19" s="43" t="str">
        <f>'03 ¦ Umrechnung - Calcul'!AJ15</f>
        <v/>
      </c>
      <c r="AC19" s="106" t="str">
        <f t="shared" si="1"/>
        <v/>
      </c>
      <c r="AD19" s="102" t="str">
        <f>'03 ¦ Umrechnung - Calcul'!AK15</f>
        <v/>
      </c>
      <c r="AE19" s="371"/>
      <c r="AF19" s="18"/>
    </row>
    <row r="20" spans="1:32">
      <c r="A20" s="36">
        <v>12</v>
      </c>
      <c r="B20" s="366"/>
      <c r="C20" s="366"/>
      <c r="D20" s="366"/>
      <c r="E20" s="357" t="str">
        <f>IF(D20="","",VLOOKUP(D20,data!$A$3:$B$15,2))</f>
        <v/>
      </c>
      <c r="F20" s="367"/>
      <c r="G20" s="368"/>
      <c r="H20" s="368"/>
      <c r="I20" s="368"/>
      <c r="J20" s="79" t="str">
        <f>IFERROR(IF(I20&lt;&gt;"","",IF(D20="","",VLOOKUP(D20,'04 ¦ Grundlagen - Bases'!$B$174:$D$186,3)*H20)),"")</f>
        <v/>
      </c>
      <c r="K20" s="79" t="str">
        <f t="shared" si="2"/>
        <v/>
      </c>
      <c r="L20" s="368"/>
      <c r="M20" s="79" t="str">
        <f t="shared" si="3"/>
        <v/>
      </c>
      <c r="N20" s="79" t="str">
        <f t="shared" si="4"/>
        <v/>
      </c>
      <c r="O20" s="365"/>
      <c r="P20" s="365"/>
      <c r="Q20" s="365"/>
      <c r="R20" s="365"/>
      <c r="S20" s="3">
        <f t="shared" si="0"/>
        <v>0</v>
      </c>
      <c r="T20" s="369"/>
      <c r="U20" s="369"/>
      <c r="V20" s="154" t="str">
        <f t="shared" si="5"/>
        <v/>
      </c>
      <c r="W20" s="154" t="str">
        <f t="shared" si="6"/>
        <v/>
      </c>
      <c r="X20" s="119" t="str">
        <f t="shared" si="7"/>
        <v/>
      </c>
      <c r="Y20" s="102" t="str">
        <f>'04 ¦ Grundlagen - Bases'!F278</f>
        <v/>
      </c>
      <c r="Z20" s="370"/>
      <c r="AA20" s="102" t="str">
        <f>'04 ¦ Grundlagen - Bases'!F109</f>
        <v/>
      </c>
      <c r="AB20" s="43" t="str">
        <f>'03 ¦ Umrechnung - Calcul'!AJ16</f>
        <v/>
      </c>
      <c r="AC20" s="106" t="str">
        <f t="shared" si="1"/>
        <v/>
      </c>
      <c r="AD20" s="102" t="str">
        <f>'03 ¦ Umrechnung - Calcul'!AK16</f>
        <v/>
      </c>
      <c r="AE20" s="371"/>
      <c r="AF20" s="18"/>
    </row>
    <row r="21" spans="1:32">
      <c r="A21" s="36">
        <v>13</v>
      </c>
      <c r="B21" s="366"/>
      <c r="C21" s="366"/>
      <c r="D21" s="366"/>
      <c r="E21" s="357" t="str">
        <f>IF(D21="","",VLOOKUP(D21,data!$A$3:$B$15,2))</f>
        <v/>
      </c>
      <c r="F21" s="367"/>
      <c r="G21" s="368"/>
      <c r="H21" s="368"/>
      <c r="I21" s="368"/>
      <c r="J21" s="79" t="str">
        <f>IFERROR(IF(I21&lt;&gt;"","",IF(D21="","",VLOOKUP(D21,'04 ¦ Grundlagen - Bases'!$B$174:$D$186,3)*H21)),"")</f>
        <v/>
      </c>
      <c r="K21" s="79" t="str">
        <f t="shared" si="2"/>
        <v/>
      </c>
      <c r="L21" s="368"/>
      <c r="M21" s="79" t="str">
        <f t="shared" si="3"/>
        <v/>
      </c>
      <c r="N21" s="79" t="str">
        <f t="shared" si="4"/>
        <v/>
      </c>
      <c r="O21" s="365"/>
      <c r="P21" s="365"/>
      <c r="Q21" s="365"/>
      <c r="R21" s="365"/>
      <c r="S21" s="3">
        <f t="shared" si="0"/>
        <v>0</v>
      </c>
      <c r="T21" s="369"/>
      <c r="U21" s="369"/>
      <c r="V21" s="154" t="str">
        <f t="shared" si="5"/>
        <v/>
      </c>
      <c r="W21" s="154" t="str">
        <f t="shared" si="6"/>
        <v/>
      </c>
      <c r="X21" s="119" t="str">
        <f t="shared" si="7"/>
        <v/>
      </c>
      <c r="Y21" s="102" t="str">
        <f>'04 ¦ Grundlagen - Bases'!F279</f>
        <v/>
      </c>
      <c r="Z21" s="370"/>
      <c r="AA21" s="102" t="str">
        <f>'04 ¦ Grundlagen - Bases'!F110</f>
        <v/>
      </c>
      <c r="AB21" s="43" t="str">
        <f>'03 ¦ Umrechnung - Calcul'!AJ17</f>
        <v/>
      </c>
      <c r="AC21" s="106" t="str">
        <f t="shared" si="1"/>
        <v/>
      </c>
      <c r="AD21" s="102" t="str">
        <f>'03 ¦ Umrechnung - Calcul'!AK17</f>
        <v/>
      </c>
      <c r="AE21" s="371"/>
      <c r="AF21" s="18"/>
    </row>
    <row r="22" spans="1:32">
      <c r="A22" s="36">
        <v>14</v>
      </c>
      <c r="B22" s="366"/>
      <c r="C22" s="366"/>
      <c r="D22" s="366"/>
      <c r="E22" s="357" t="str">
        <f>IF(D22="","",VLOOKUP(D22,data!$A$3:$B$15,2))</f>
        <v/>
      </c>
      <c r="F22" s="367"/>
      <c r="G22" s="368"/>
      <c r="H22" s="368"/>
      <c r="I22" s="368"/>
      <c r="J22" s="79" t="str">
        <f>IFERROR(IF(I22&lt;&gt;"","",IF(D22="","",VLOOKUP(D22,'04 ¦ Grundlagen - Bases'!$B$174:$D$186,3)*H22)),"")</f>
        <v/>
      </c>
      <c r="K22" s="79" t="str">
        <f t="shared" si="2"/>
        <v/>
      </c>
      <c r="L22" s="368"/>
      <c r="M22" s="79" t="str">
        <f t="shared" si="3"/>
        <v/>
      </c>
      <c r="N22" s="79" t="str">
        <f t="shared" si="4"/>
        <v/>
      </c>
      <c r="O22" s="365"/>
      <c r="P22" s="365"/>
      <c r="Q22" s="365"/>
      <c r="R22" s="365"/>
      <c r="S22" s="3">
        <f t="shared" si="0"/>
        <v>0</v>
      </c>
      <c r="T22" s="369"/>
      <c r="U22" s="369"/>
      <c r="V22" s="154" t="str">
        <f t="shared" si="5"/>
        <v/>
      </c>
      <c r="W22" s="154" t="str">
        <f t="shared" si="6"/>
        <v/>
      </c>
      <c r="X22" s="119" t="str">
        <f t="shared" si="7"/>
        <v/>
      </c>
      <c r="Y22" s="102" t="str">
        <f>'04 ¦ Grundlagen - Bases'!F280</f>
        <v/>
      </c>
      <c r="Z22" s="370"/>
      <c r="AA22" s="102" t="str">
        <f>'04 ¦ Grundlagen - Bases'!F111</f>
        <v/>
      </c>
      <c r="AB22" s="43" t="str">
        <f>'03 ¦ Umrechnung - Calcul'!AJ18</f>
        <v/>
      </c>
      <c r="AC22" s="106" t="str">
        <f t="shared" si="1"/>
        <v/>
      </c>
      <c r="AD22" s="102" t="str">
        <f>'03 ¦ Umrechnung - Calcul'!AK18</f>
        <v/>
      </c>
      <c r="AE22" s="371"/>
      <c r="AF22" s="18"/>
    </row>
    <row r="23" spans="1:32">
      <c r="A23" s="36">
        <v>15</v>
      </c>
      <c r="B23" s="366"/>
      <c r="C23" s="366"/>
      <c r="D23" s="366"/>
      <c r="E23" s="357" t="str">
        <f>IF(D23="","",VLOOKUP(D23,data!$A$3:$B$15,2))</f>
        <v/>
      </c>
      <c r="F23" s="367"/>
      <c r="G23" s="368"/>
      <c r="H23" s="368"/>
      <c r="I23" s="368"/>
      <c r="J23" s="79" t="str">
        <f>IFERROR(IF(I23&lt;&gt;"","",IF(D23="","",VLOOKUP(D23,'04 ¦ Grundlagen - Bases'!$B$174:$D$186,3)*H23)),"")</f>
        <v/>
      </c>
      <c r="K23" s="79" t="str">
        <f t="shared" si="2"/>
        <v/>
      </c>
      <c r="L23" s="368"/>
      <c r="M23" s="79" t="str">
        <f t="shared" si="3"/>
        <v/>
      </c>
      <c r="N23" s="79" t="str">
        <f t="shared" si="4"/>
        <v/>
      </c>
      <c r="O23" s="365"/>
      <c r="P23" s="365"/>
      <c r="Q23" s="365"/>
      <c r="R23" s="365"/>
      <c r="S23" s="3">
        <f t="shared" si="0"/>
        <v>0</v>
      </c>
      <c r="T23" s="369"/>
      <c r="U23" s="369"/>
      <c r="V23" s="154" t="str">
        <f t="shared" si="5"/>
        <v/>
      </c>
      <c r="W23" s="154" t="str">
        <f t="shared" si="6"/>
        <v/>
      </c>
      <c r="X23" s="119" t="str">
        <f t="shared" si="7"/>
        <v/>
      </c>
      <c r="Y23" s="102" t="str">
        <f>'04 ¦ Grundlagen - Bases'!F281</f>
        <v/>
      </c>
      <c r="Z23" s="370"/>
      <c r="AA23" s="102" t="str">
        <f>'04 ¦ Grundlagen - Bases'!F112</f>
        <v/>
      </c>
      <c r="AB23" s="43" t="str">
        <f>'03 ¦ Umrechnung - Calcul'!AJ19</f>
        <v/>
      </c>
      <c r="AC23" s="106" t="str">
        <f t="shared" si="1"/>
        <v/>
      </c>
      <c r="AD23" s="102" t="str">
        <f>'03 ¦ Umrechnung - Calcul'!AK19</f>
        <v/>
      </c>
      <c r="AE23" s="371"/>
      <c r="AF23" s="18"/>
    </row>
    <row r="24" spans="1:32" ht="13.5" thickBot="1">
      <c r="A24" s="37" t="s">
        <v>27</v>
      </c>
      <c r="B24" s="38"/>
      <c r="C24" s="38"/>
      <c r="D24" s="38"/>
      <c r="E24" s="359">
        <f>COUNTIF(E9:E23,"!!!")</f>
        <v>0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>
        <f>IF(COUNTBLANK(S9:S23)=15,0,AVERAGE(S9:S23))</f>
        <v>0</v>
      </c>
      <c r="T24" s="38"/>
      <c r="U24" s="38"/>
      <c r="V24" s="38"/>
      <c r="W24" s="38"/>
      <c r="X24" s="38"/>
      <c r="Y24" s="39">
        <f>IF(COUNTBLANK(Y9:Y23)=15,0,AVERAGE(Y9:Y23))</f>
        <v>0</v>
      </c>
      <c r="Z24" s="40"/>
      <c r="AA24" s="39">
        <f>IF(COUNTBLANK(AA9:AA23)=15,0,AVERAGE(AA9:AA23))</f>
        <v>0</v>
      </c>
      <c r="AB24" s="38"/>
      <c r="AC24" s="38"/>
      <c r="AD24" s="39">
        <f>IF(COUNTBLANK(AD9:AD23)=15,0,AVERAGE(AD9:AD23))</f>
        <v>0</v>
      </c>
      <c r="AE24" s="41"/>
      <c r="AF24" s="18"/>
    </row>
    <row r="25" spans="1:32">
      <c r="A25" s="7"/>
      <c r="B25" s="7"/>
      <c r="C25" s="7"/>
      <c r="D25" s="358" t="str">
        <f>IF(E24&gt;0,Sprachwahl!A93,"")</f>
        <v/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18"/>
    </row>
    <row r="26" spans="1:32">
      <c r="A26" s="7"/>
      <c r="B26" s="7"/>
      <c r="C26" s="7"/>
      <c r="D26" s="358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18"/>
    </row>
    <row r="27" spans="1:3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</row>
    <row r="31" spans="1:32">
      <c r="W31" s="121"/>
      <c r="X31" s="122"/>
    </row>
    <row r="32" spans="1:32">
      <c r="W32" s="121"/>
      <c r="X32" s="122"/>
    </row>
    <row r="33" spans="23:24">
      <c r="W33" s="121"/>
      <c r="X33" s="122"/>
    </row>
    <row r="34" spans="23:24">
      <c r="W34" s="121"/>
      <c r="X34" s="122"/>
    </row>
    <row r="35" spans="23:24">
      <c r="W35" s="121"/>
      <c r="X35" s="122"/>
    </row>
    <row r="36" spans="23:24">
      <c r="W36" s="121"/>
      <c r="X36" s="122"/>
    </row>
    <row r="37" spans="23:24">
      <c r="W37" s="121"/>
      <c r="X37" s="122"/>
    </row>
  </sheetData>
  <sheetProtection algorithmName="SHA-512" hashValue="9ISXxesb1+eigwwoZXqWte7BMZ9JlfrnqRoD3tXgasqMlXoWjGGlwjsHtk1rBR13l9lqfhUyPN22MWDp4vrx4w==" saltValue="cEqbTE6Sd1h5eTF67Bzbkg==" spinCount="100000" sheet="1" objects="1" scenarios="1" selectLockedCells="1"/>
  <mergeCells count="2">
    <mergeCell ref="I6:K6"/>
    <mergeCell ref="L6:N6"/>
  </mergeCells>
  <phoneticPr fontId="13" type="noConversion"/>
  <conditionalFormatting sqref="S9:S23">
    <cfRule type="cellIs" dxfId="1" priority="2" operator="equal">
      <formula>0</formula>
    </cfRule>
  </conditionalFormatting>
  <conditionalFormatting sqref="D9:D23">
    <cfRule type="expression" dxfId="0" priority="1">
      <formula>$E9="!!!"</formula>
    </cfRule>
  </conditionalFormatting>
  <dataValidations count="3">
    <dataValidation type="list" allowBlank="1" showInputMessage="1" showErrorMessage="1" sqref="D9:D23" xr:uid="{CD5D9E8A-05CA-47A1-8506-55C4DA1382F5}">
      <formula1>Objekttyp</formula1>
    </dataValidation>
    <dataValidation type="whole" allowBlank="1" showInputMessage="1" showErrorMessage="1" errorTitle="Fehleingabe" error="Nur ganze Zahlen zwischen 1 und 4 zur Bewertung verwenden." sqref="O9:R23" xr:uid="{91BB3909-88E7-405C-A16E-EBD2691022CD}">
      <formula1>1</formula1>
      <formula2>4</formula2>
    </dataValidation>
    <dataValidation type="list" allowBlank="1" showInputMessage="1" showErrorMessage="1" sqref="AE9:AE23" xr:uid="{ECBDD02F-3B51-4B63-AF89-26FD39ADE413}">
      <formula1>janein</formula1>
    </dataValidation>
  </dataValidations>
  <pageMargins left="0.39370078740157483" right="0.39370078740157483" top="0.51181102362204722" bottom="0.51181102362204722" header="0.31496062992125984" footer="0.31496062992125984"/>
  <pageSetup paperSize="9" scale="52" orientation="landscape" useFirstPageNumber="1" r:id="rId1"/>
  <headerFooter scaleWithDoc="0" alignWithMargins="0">
    <oddHeader>&amp;C&amp;8KBOB - Gbobbeurteilung von Gebäuden</oddHeader>
    <oddFooter>&amp;L&amp;8&amp;A&amp;R&amp;8Seite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56D2C-F48A-4B01-85C9-A4500689F9B1}">
  <sheetPr>
    <tabColor theme="4"/>
    <pageSetUpPr fitToPage="1"/>
  </sheetPr>
  <dimension ref="A1:Y56"/>
  <sheetViews>
    <sheetView workbookViewId="0"/>
  </sheetViews>
  <sheetFormatPr baseColWidth="10" defaultRowHeight="12.75"/>
  <cols>
    <col min="1" max="1" width="3" customWidth="1"/>
    <col min="2" max="2" width="23.7109375" customWidth="1"/>
    <col min="3" max="3" width="32.28515625" customWidth="1"/>
    <col min="4" max="4" width="8.7109375" customWidth="1"/>
    <col min="5" max="6" width="7.7109375" customWidth="1"/>
    <col min="7" max="7" width="16.5703125" customWidth="1"/>
    <col min="8" max="8" width="3" customWidth="1"/>
    <col min="9" max="9" width="23.7109375" customWidth="1"/>
    <col min="10" max="10" width="32.28515625" customWidth="1"/>
    <col min="11" max="11" width="8.7109375" customWidth="1"/>
    <col min="12" max="13" width="7.7109375" customWidth="1"/>
    <col min="14" max="14" width="16.5703125" customWidth="1"/>
    <col min="15" max="15" width="3" customWidth="1"/>
    <col min="16" max="16" width="23.7109375" customWidth="1"/>
    <col min="17" max="17" width="32.28515625" customWidth="1"/>
    <col min="18" max="18" width="8.7109375" customWidth="1"/>
    <col min="19" max="20" width="7.7109375" customWidth="1"/>
    <col min="21" max="21" width="11.5703125" customWidth="1"/>
    <col min="22" max="23" width="2.7109375" customWidth="1"/>
  </cols>
  <sheetData>
    <row r="1" spans="1: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18"/>
    </row>
    <row r="2" spans="1:25">
      <c r="A2" s="7"/>
      <c r="B2" s="7"/>
      <c r="C2" s="61"/>
      <c r="D2" s="7"/>
      <c r="E2" s="7"/>
      <c r="F2" s="7"/>
      <c r="G2" s="7"/>
      <c r="H2" s="7"/>
      <c r="I2" s="7"/>
      <c r="J2" s="61"/>
      <c r="K2" s="7"/>
      <c r="L2" s="7"/>
      <c r="M2" s="7"/>
      <c r="N2" s="7"/>
      <c r="O2" s="7"/>
      <c r="P2" s="7"/>
      <c r="Q2" s="61"/>
      <c r="R2" s="7"/>
      <c r="S2" s="7"/>
      <c r="T2" s="7"/>
      <c r="U2" s="7"/>
      <c r="V2" s="7"/>
      <c r="W2" s="18"/>
    </row>
    <row r="3" spans="1: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8"/>
      <c r="Y3" s="81"/>
    </row>
    <row r="4" spans="1: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8"/>
    </row>
    <row r="5" spans="1: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8"/>
    </row>
    <row r="6" spans="1: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18"/>
    </row>
    <row r="7" spans="1: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18"/>
    </row>
    <row r="8" spans="1: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18"/>
    </row>
    <row r="9" spans="1: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18"/>
    </row>
    <row r="10" spans="1: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18"/>
    </row>
    <row r="11" spans="1: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18"/>
    </row>
    <row r="12" spans="1: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18"/>
    </row>
    <row r="13" spans="1: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18"/>
    </row>
    <row r="14" spans="1: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18"/>
    </row>
    <row r="15" spans="1: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18"/>
    </row>
    <row r="16" spans="1: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18"/>
    </row>
    <row r="17" spans="1:2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18"/>
    </row>
    <row r="18" spans="1:2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18"/>
    </row>
    <row r="19" spans="1:2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18"/>
    </row>
    <row r="20" spans="1:2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18"/>
    </row>
    <row r="21" spans="1:2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18"/>
    </row>
    <row r="22" spans="1:2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18"/>
    </row>
    <row r="23" spans="1:2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8"/>
    </row>
    <row r="24" spans="1:2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8"/>
    </row>
    <row r="25" spans="1:2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18"/>
    </row>
    <row r="26" spans="1:2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18"/>
    </row>
    <row r="27" spans="1:2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18"/>
    </row>
    <row r="28" spans="1:2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18"/>
    </row>
    <row r="29" spans="1:2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18"/>
    </row>
    <row r="30" spans="1:2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18"/>
    </row>
    <row r="31" spans="1:2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18"/>
    </row>
    <row r="32" spans="1:2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18"/>
    </row>
    <row r="33" spans="1:2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18"/>
    </row>
    <row r="34" spans="1:23">
      <c r="A34" s="7"/>
      <c r="B34" s="7"/>
      <c r="C34" s="7"/>
      <c r="D34" s="91"/>
      <c r="E34" s="7"/>
      <c r="F34" s="7"/>
      <c r="G34" s="7"/>
      <c r="H34" s="7"/>
      <c r="I34" s="7"/>
      <c r="J34" s="7"/>
      <c r="K34" s="91"/>
      <c r="L34" s="7"/>
      <c r="M34" s="7"/>
      <c r="N34" s="7"/>
      <c r="O34" s="7"/>
      <c r="P34" s="7"/>
      <c r="Q34" s="7"/>
      <c r="R34" s="91"/>
      <c r="S34" s="7"/>
      <c r="T34" s="7"/>
      <c r="U34" s="7"/>
      <c r="V34" s="7"/>
      <c r="W34" s="18"/>
    </row>
    <row r="35" spans="1:23">
      <c r="A35" s="7"/>
      <c r="B35" s="7"/>
      <c r="C35" s="7"/>
      <c r="D35" s="91"/>
      <c r="E35" s="7"/>
      <c r="F35" s="7"/>
      <c r="G35" s="7"/>
      <c r="H35" s="7"/>
      <c r="I35" s="7"/>
      <c r="J35" s="7"/>
      <c r="K35" s="91"/>
      <c r="L35" s="7"/>
      <c r="M35" s="7"/>
      <c r="N35" s="7"/>
      <c r="O35" s="7"/>
      <c r="P35" s="7"/>
      <c r="Q35" s="7"/>
      <c r="R35" s="91"/>
      <c r="S35" s="7"/>
      <c r="T35" s="7"/>
      <c r="U35" s="7"/>
      <c r="V35" s="7"/>
      <c r="W35" s="18"/>
    </row>
    <row r="36" spans="1:23">
      <c r="A36" s="7"/>
      <c r="B36" s="7"/>
      <c r="C36" s="7"/>
      <c r="D36" s="91"/>
      <c r="E36" s="7"/>
      <c r="F36" s="7"/>
      <c r="G36" s="7"/>
      <c r="H36" s="7"/>
      <c r="I36" s="7"/>
      <c r="J36" s="7"/>
      <c r="K36" s="91"/>
      <c r="L36" s="7"/>
      <c r="M36" s="7"/>
      <c r="N36" s="7"/>
      <c r="O36" s="7"/>
      <c r="P36" s="7"/>
      <c r="Q36" s="7"/>
      <c r="R36" s="91"/>
      <c r="S36" s="7"/>
      <c r="T36" s="7"/>
      <c r="U36" s="7"/>
      <c r="V36" s="7"/>
      <c r="W36" s="18"/>
    </row>
    <row r="37" spans="1:23" ht="177" customHeight="1" thickBot="1">
      <c r="A37" s="7"/>
      <c r="B37" s="7"/>
      <c r="C37" s="7"/>
      <c r="D37" s="91"/>
      <c r="E37" s="7"/>
      <c r="F37" s="7"/>
      <c r="G37" s="7"/>
      <c r="H37" s="7"/>
      <c r="I37" s="7"/>
      <c r="J37" s="7"/>
      <c r="K37" s="91"/>
      <c r="L37" s="7"/>
      <c r="M37" s="7"/>
      <c r="N37" s="7"/>
      <c r="O37" s="7"/>
      <c r="P37" s="7"/>
      <c r="Q37" s="7"/>
      <c r="R37" s="91"/>
      <c r="S37" s="7"/>
      <c r="T37" s="7"/>
      <c r="U37" s="7"/>
      <c r="V37" s="7"/>
      <c r="W37" s="18"/>
    </row>
    <row r="38" spans="1:23" ht="50.1" customHeight="1" thickBot="1">
      <c r="A38" s="82" t="str">
        <f>Sprachwahl!A141</f>
        <v>N°</v>
      </c>
      <c r="B38" s="82" t="str">
        <f>Sprachwahl!A142</f>
        <v>Bâtiment</v>
      </c>
      <c r="C38" s="431" t="str">
        <f>Sprachwahl!A143</f>
        <v>Type de bâtiment</v>
      </c>
      <c r="D38" s="92" t="str">
        <f>Sprachwahl!A144</f>
        <v>SRE</v>
      </c>
      <c r="E38" s="84" t="str">
        <f>Sprachwahl!A145</f>
        <v xml:space="preserve">État du bâtiment </v>
      </c>
      <c r="F38" s="93" t="str">
        <f>Sprachwahl!A146</f>
        <v>Consom-mation 
d'énergie.</v>
      </c>
      <c r="G38" s="7"/>
      <c r="H38" s="82" t="str">
        <f>Sprachwahl!A151</f>
        <v>N°</v>
      </c>
      <c r="I38" s="82" t="str">
        <f>Sprachwahl!A152</f>
        <v>Bâtiment</v>
      </c>
      <c r="J38" s="431" t="str">
        <f>Sprachwahl!A153</f>
        <v>Type de bâtiment</v>
      </c>
      <c r="K38" s="92" t="str">
        <f>Sprachwahl!A154</f>
        <v>SRE</v>
      </c>
      <c r="L38" s="84" t="str">
        <f>Sprachwahl!A155</f>
        <v xml:space="preserve">État du bâtiment </v>
      </c>
      <c r="M38" s="99" t="str">
        <f>Sprachwahl!A156</f>
        <v>Émission de gaz à effet de serre</v>
      </c>
      <c r="N38" s="7"/>
      <c r="O38" s="82" t="str">
        <f>Sprachwahl!A161</f>
        <v>N°</v>
      </c>
      <c r="P38" s="82" t="str">
        <f>Sprachwahl!A162</f>
        <v>Bâtiment</v>
      </c>
      <c r="Q38" s="431" t="str">
        <f>Sprachwahl!A163</f>
        <v>Type de bâtiment</v>
      </c>
      <c r="R38" s="28" t="str">
        <f>Sprachwahl!A164</f>
        <v>SP
surface de plancher</v>
      </c>
      <c r="S38" s="84" t="str">
        <f>Sprachwahl!A165</f>
        <v>État du bâtiment</v>
      </c>
      <c r="T38" s="100" t="str">
        <f>Sprachwahl!A166</f>
        <v>Coûts 
d'exploita-tion</v>
      </c>
      <c r="U38" s="7"/>
      <c r="V38" s="7"/>
      <c r="W38" s="18"/>
    </row>
    <row r="39" spans="1:23">
      <c r="A39" s="85"/>
      <c r="B39" s="86"/>
      <c r="C39" s="87"/>
      <c r="D39" s="83" t="str">
        <f>Sprachwahl!A147</f>
        <v>m²</v>
      </c>
      <c r="E39" s="88" t="str">
        <f>Sprachwahl!A148</f>
        <v>Évaluation</v>
      </c>
      <c r="F39" s="94" t="str">
        <f>Sprachwahl!A149</f>
        <v>Évaluation</v>
      </c>
      <c r="G39" s="7"/>
      <c r="H39" s="85"/>
      <c r="I39" s="86"/>
      <c r="J39" s="87"/>
      <c r="K39" s="83" t="str">
        <f>Sprachwahl!A157</f>
        <v>m²</v>
      </c>
      <c r="L39" s="88" t="str">
        <f>Sprachwahl!A158</f>
        <v>Évaluation</v>
      </c>
      <c r="M39" s="99" t="str">
        <f>Sprachwahl!A159</f>
        <v>Évaluation</v>
      </c>
      <c r="N39" s="7"/>
      <c r="O39" s="85"/>
      <c r="P39" s="86"/>
      <c r="Q39" s="87"/>
      <c r="R39" s="68" t="str">
        <f>Sprachwahl!A167</f>
        <v>m²</v>
      </c>
      <c r="S39" s="88" t="str">
        <f>Sprachwahl!A168</f>
        <v>Évaluation</v>
      </c>
      <c r="T39" s="101" t="str">
        <f>Sprachwahl!A169</f>
        <v>Évaluation</v>
      </c>
      <c r="U39" s="7"/>
      <c r="V39" s="7"/>
      <c r="W39" s="18"/>
    </row>
    <row r="40" spans="1:23">
      <c r="A40" s="89">
        <v>1</v>
      </c>
      <c r="B40" s="90" t="str">
        <f>IF('01 ¦  Daten - Données'!$B9="","",'01 ¦  Daten - Données'!$B9)</f>
        <v/>
      </c>
      <c r="C40" s="90" t="str">
        <f>IF('01 ¦  Daten - Données'!$D9="","",'01 ¦  Daten - Données'!$D9)</f>
        <v/>
      </c>
      <c r="D40" s="79" t="str">
        <f>'01 ¦  Daten - Données'!$N9</f>
        <v/>
      </c>
      <c r="E40" s="3" t="str">
        <f>IF('01 ¦  Daten - Données'!$S9=0,"",'01 ¦  Daten - Données'!$S9)</f>
        <v/>
      </c>
      <c r="F40" s="103" t="str">
        <f>'01 ¦  Daten - Données'!AA9</f>
        <v/>
      </c>
      <c r="G40" s="7"/>
      <c r="H40" s="89">
        <v>1</v>
      </c>
      <c r="I40" s="90" t="str">
        <f>IF('01 ¦  Daten - Données'!$B9="","",'01 ¦  Daten - Données'!$B9)</f>
        <v/>
      </c>
      <c r="J40" s="90" t="str">
        <f>IF('01 ¦  Daten - Données'!$D9="","",'01 ¦  Daten - Données'!$D9)</f>
        <v/>
      </c>
      <c r="K40" s="79" t="str">
        <f>'01 ¦  Daten - Données'!$N9</f>
        <v/>
      </c>
      <c r="L40" s="3" t="str">
        <f>E40</f>
        <v/>
      </c>
      <c r="M40" s="103" t="str">
        <f>'01 ¦  Daten - Données'!AD9</f>
        <v/>
      </c>
      <c r="N40" s="7"/>
      <c r="O40" s="89">
        <v>1</v>
      </c>
      <c r="P40" s="90" t="str">
        <f>IF('01 ¦  Daten - Données'!$B9="","",'01 ¦  Daten - Données'!$B9)</f>
        <v/>
      </c>
      <c r="Q40" s="90" t="str">
        <f>IF('01 ¦  Daten - Données'!$D9="","",'01 ¦  Daten - Données'!$D9)</f>
        <v/>
      </c>
      <c r="R40" s="79" t="str">
        <f>IF('01 ¦  Daten - Données'!H9="","",'01 ¦  Daten - Données'!H9)</f>
        <v/>
      </c>
      <c r="S40" s="3" t="str">
        <f>E40</f>
        <v/>
      </c>
      <c r="T40" s="103" t="str">
        <f>'01 ¦  Daten - Données'!Y9</f>
        <v/>
      </c>
      <c r="U40" s="7"/>
      <c r="V40" s="7"/>
      <c r="W40" s="18"/>
    </row>
    <row r="41" spans="1:23">
      <c r="A41" s="89">
        <v>2</v>
      </c>
      <c r="B41" s="90" t="str">
        <f>IF('01 ¦  Daten - Données'!$B10="","",'01 ¦  Daten - Données'!$B10)</f>
        <v/>
      </c>
      <c r="C41" s="90" t="str">
        <f>IF('01 ¦  Daten - Données'!$D10="","",'01 ¦  Daten - Données'!$D10)</f>
        <v/>
      </c>
      <c r="D41" s="79" t="str">
        <f>'01 ¦  Daten - Données'!$N10</f>
        <v/>
      </c>
      <c r="E41" s="3" t="str">
        <f>IF('01 ¦  Daten - Données'!$S10=0,"",'01 ¦  Daten - Données'!$S10)</f>
        <v/>
      </c>
      <c r="F41" s="103" t="str">
        <f>'01 ¦  Daten - Données'!AA10</f>
        <v/>
      </c>
      <c r="G41" s="7"/>
      <c r="H41" s="89">
        <v>2</v>
      </c>
      <c r="I41" s="90" t="str">
        <f>IF('01 ¦  Daten - Données'!$B10="","",'01 ¦  Daten - Données'!$B10)</f>
        <v/>
      </c>
      <c r="J41" s="90" t="str">
        <f>IF('01 ¦  Daten - Données'!$D10="","",'01 ¦  Daten - Données'!$D10)</f>
        <v/>
      </c>
      <c r="K41" s="79" t="str">
        <f>'01 ¦  Daten - Données'!$N10</f>
        <v/>
      </c>
      <c r="L41" s="3" t="str">
        <f t="shared" ref="L41:L54" si="0">E41</f>
        <v/>
      </c>
      <c r="M41" s="103" t="str">
        <f>'01 ¦  Daten - Données'!AD10</f>
        <v/>
      </c>
      <c r="N41" s="7"/>
      <c r="O41" s="89">
        <v>2</v>
      </c>
      <c r="P41" s="90" t="str">
        <f>IF('01 ¦  Daten - Données'!$B10="","",'01 ¦  Daten - Données'!$B10)</f>
        <v/>
      </c>
      <c r="Q41" s="90" t="str">
        <f>IF('01 ¦  Daten - Données'!$D10="","",'01 ¦  Daten - Données'!$D10)</f>
        <v/>
      </c>
      <c r="R41" s="79" t="str">
        <f>IF('01 ¦  Daten - Données'!H10="","",'01 ¦  Daten - Données'!H10)</f>
        <v/>
      </c>
      <c r="S41" s="3" t="str">
        <f t="shared" ref="S41:S54" si="1">E41</f>
        <v/>
      </c>
      <c r="T41" s="103" t="str">
        <f>'01 ¦  Daten - Données'!Y10</f>
        <v/>
      </c>
      <c r="U41" s="7"/>
      <c r="V41" s="7"/>
      <c r="W41" s="18"/>
    </row>
    <row r="42" spans="1:23">
      <c r="A42" s="89">
        <v>3</v>
      </c>
      <c r="B42" s="90" t="str">
        <f>IF('01 ¦  Daten - Données'!$B11="","",'01 ¦  Daten - Données'!$B11)</f>
        <v/>
      </c>
      <c r="C42" s="90" t="str">
        <f>IF('01 ¦  Daten - Données'!$D11="","",'01 ¦  Daten - Données'!$D11)</f>
        <v/>
      </c>
      <c r="D42" s="79" t="str">
        <f>'01 ¦  Daten - Données'!$N11</f>
        <v/>
      </c>
      <c r="E42" s="3" t="str">
        <f>IF('01 ¦  Daten - Données'!$S11=0,"",'01 ¦  Daten - Données'!$S11)</f>
        <v/>
      </c>
      <c r="F42" s="103" t="str">
        <f>'01 ¦  Daten - Données'!AA11</f>
        <v/>
      </c>
      <c r="G42" s="7"/>
      <c r="H42" s="89">
        <v>3</v>
      </c>
      <c r="I42" s="90" t="str">
        <f>IF('01 ¦  Daten - Données'!$B11="","",'01 ¦  Daten - Données'!$B11)</f>
        <v/>
      </c>
      <c r="J42" s="90" t="str">
        <f>IF('01 ¦  Daten - Données'!$D11="","",'01 ¦  Daten - Données'!$D11)</f>
        <v/>
      </c>
      <c r="K42" s="79" t="str">
        <f>'01 ¦  Daten - Données'!$N11</f>
        <v/>
      </c>
      <c r="L42" s="3" t="str">
        <f t="shared" si="0"/>
        <v/>
      </c>
      <c r="M42" s="103" t="str">
        <f>'01 ¦  Daten - Données'!AD11</f>
        <v/>
      </c>
      <c r="N42" s="7"/>
      <c r="O42" s="89">
        <v>3</v>
      </c>
      <c r="P42" s="90" t="str">
        <f>IF('01 ¦  Daten - Données'!$B11="","",'01 ¦  Daten - Données'!$B11)</f>
        <v/>
      </c>
      <c r="Q42" s="90" t="str">
        <f>IF('01 ¦  Daten - Données'!$D11="","",'01 ¦  Daten - Données'!$D11)</f>
        <v/>
      </c>
      <c r="R42" s="79" t="str">
        <f>IF('01 ¦  Daten - Données'!H11="","",'01 ¦  Daten - Données'!H11)</f>
        <v/>
      </c>
      <c r="S42" s="3" t="str">
        <f t="shared" si="1"/>
        <v/>
      </c>
      <c r="T42" s="103" t="str">
        <f>'01 ¦  Daten - Données'!Y11</f>
        <v/>
      </c>
      <c r="U42" s="7"/>
      <c r="V42" s="7"/>
      <c r="W42" s="18"/>
    </row>
    <row r="43" spans="1:23">
      <c r="A43" s="89">
        <v>4</v>
      </c>
      <c r="B43" s="90" t="str">
        <f>IF('01 ¦  Daten - Données'!$B12="","",'01 ¦  Daten - Données'!$B12)</f>
        <v/>
      </c>
      <c r="C43" s="90" t="str">
        <f>IF('01 ¦  Daten - Données'!$D12="","",'01 ¦  Daten - Données'!$D12)</f>
        <v/>
      </c>
      <c r="D43" s="79" t="str">
        <f>'01 ¦  Daten - Données'!$N12</f>
        <v/>
      </c>
      <c r="E43" s="3" t="str">
        <f>IF('01 ¦  Daten - Données'!$S12=0,"",'01 ¦  Daten - Données'!$S12)</f>
        <v/>
      </c>
      <c r="F43" s="103" t="str">
        <f>'01 ¦  Daten - Données'!AA12</f>
        <v/>
      </c>
      <c r="G43" s="7"/>
      <c r="H43" s="89">
        <v>4</v>
      </c>
      <c r="I43" s="90" t="str">
        <f>IF('01 ¦  Daten - Données'!$B12="","",'01 ¦  Daten - Données'!$B12)</f>
        <v/>
      </c>
      <c r="J43" s="90" t="str">
        <f>IF('01 ¦  Daten - Données'!$D12="","",'01 ¦  Daten - Données'!$D12)</f>
        <v/>
      </c>
      <c r="K43" s="79" t="str">
        <f>'01 ¦  Daten - Données'!$N12</f>
        <v/>
      </c>
      <c r="L43" s="3" t="str">
        <f t="shared" si="0"/>
        <v/>
      </c>
      <c r="M43" s="103" t="str">
        <f>'01 ¦  Daten - Données'!AD12</f>
        <v/>
      </c>
      <c r="N43" s="7"/>
      <c r="O43" s="89">
        <v>4</v>
      </c>
      <c r="P43" s="90" t="str">
        <f>IF('01 ¦  Daten - Données'!$B12="","",'01 ¦  Daten - Données'!$B12)</f>
        <v/>
      </c>
      <c r="Q43" s="90" t="str">
        <f>IF('01 ¦  Daten - Données'!$D12="","",'01 ¦  Daten - Données'!$D12)</f>
        <v/>
      </c>
      <c r="R43" s="79" t="str">
        <f>IF('01 ¦  Daten - Données'!H12="","",'01 ¦  Daten - Données'!H12)</f>
        <v/>
      </c>
      <c r="S43" s="3" t="str">
        <f t="shared" si="1"/>
        <v/>
      </c>
      <c r="T43" s="103" t="str">
        <f>'01 ¦  Daten - Données'!Y12</f>
        <v/>
      </c>
      <c r="U43" s="7"/>
      <c r="V43" s="7"/>
      <c r="W43" s="18"/>
    </row>
    <row r="44" spans="1:23">
      <c r="A44" s="89">
        <v>5</v>
      </c>
      <c r="B44" s="90" t="str">
        <f>IF('01 ¦  Daten - Données'!$B13="","",'01 ¦  Daten - Données'!$B13)</f>
        <v/>
      </c>
      <c r="C44" s="90" t="str">
        <f>IF('01 ¦  Daten - Données'!$D13="","",'01 ¦  Daten - Données'!$D13)</f>
        <v/>
      </c>
      <c r="D44" s="79" t="str">
        <f>'01 ¦  Daten - Données'!$N13</f>
        <v/>
      </c>
      <c r="E44" s="3" t="str">
        <f>IF('01 ¦  Daten - Données'!$S13=0,"",'01 ¦  Daten - Données'!$S13)</f>
        <v/>
      </c>
      <c r="F44" s="103" t="str">
        <f>'01 ¦  Daten - Données'!AA13</f>
        <v/>
      </c>
      <c r="G44" s="7"/>
      <c r="H44" s="89">
        <v>5</v>
      </c>
      <c r="I44" s="90" t="str">
        <f>IF('01 ¦  Daten - Données'!$B13="","",'01 ¦  Daten - Données'!$B13)</f>
        <v/>
      </c>
      <c r="J44" s="90" t="str">
        <f>IF('01 ¦  Daten - Données'!$D13="","",'01 ¦  Daten - Données'!$D13)</f>
        <v/>
      </c>
      <c r="K44" s="79" t="str">
        <f>'01 ¦  Daten - Données'!$N13</f>
        <v/>
      </c>
      <c r="L44" s="3" t="str">
        <f t="shared" si="0"/>
        <v/>
      </c>
      <c r="M44" s="103" t="str">
        <f>'01 ¦  Daten - Données'!AD13</f>
        <v/>
      </c>
      <c r="N44" s="7"/>
      <c r="O44" s="89">
        <v>5</v>
      </c>
      <c r="P44" s="90" t="str">
        <f>IF('01 ¦  Daten - Données'!$B13="","",'01 ¦  Daten - Données'!$B13)</f>
        <v/>
      </c>
      <c r="Q44" s="90" t="str">
        <f>IF('01 ¦  Daten - Données'!$D13="","",'01 ¦  Daten - Données'!$D13)</f>
        <v/>
      </c>
      <c r="R44" s="79" t="str">
        <f>IF('01 ¦  Daten - Données'!H13="","",'01 ¦  Daten - Données'!H13)</f>
        <v/>
      </c>
      <c r="S44" s="3" t="str">
        <f t="shared" si="1"/>
        <v/>
      </c>
      <c r="T44" s="103" t="str">
        <f>'01 ¦  Daten - Données'!Y13</f>
        <v/>
      </c>
      <c r="U44" s="7"/>
      <c r="V44" s="7"/>
      <c r="W44" s="18"/>
    </row>
    <row r="45" spans="1:23">
      <c r="A45" s="89">
        <v>6</v>
      </c>
      <c r="B45" s="90" t="str">
        <f>IF('01 ¦  Daten - Données'!$B14="","",'01 ¦  Daten - Données'!$B14)</f>
        <v/>
      </c>
      <c r="C45" s="90" t="str">
        <f>IF('01 ¦  Daten - Données'!$D14="","",'01 ¦  Daten - Données'!$D14)</f>
        <v/>
      </c>
      <c r="D45" s="79" t="str">
        <f>'01 ¦  Daten - Données'!$N14</f>
        <v/>
      </c>
      <c r="E45" s="3" t="str">
        <f>IF('01 ¦  Daten - Données'!$S14=0,"",'01 ¦  Daten - Données'!$S14)</f>
        <v/>
      </c>
      <c r="F45" s="103" t="str">
        <f>'01 ¦  Daten - Données'!AA14</f>
        <v/>
      </c>
      <c r="G45" s="7"/>
      <c r="H45" s="89">
        <v>6</v>
      </c>
      <c r="I45" s="90" t="str">
        <f>IF('01 ¦  Daten - Données'!$B14="","",'01 ¦  Daten - Données'!$B14)</f>
        <v/>
      </c>
      <c r="J45" s="90" t="str">
        <f>IF('01 ¦  Daten - Données'!$D14="","",'01 ¦  Daten - Données'!$D14)</f>
        <v/>
      </c>
      <c r="K45" s="79" t="str">
        <f>'01 ¦  Daten - Données'!$N14</f>
        <v/>
      </c>
      <c r="L45" s="3" t="str">
        <f t="shared" si="0"/>
        <v/>
      </c>
      <c r="M45" s="103" t="str">
        <f>'01 ¦  Daten - Données'!AD14</f>
        <v/>
      </c>
      <c r="N45" s="7"/>
      <c r="O45" s="89">
        <v>6</v>
      </c>
      <c r="P45" s="90" t="str">
        <f>IF('01 ¦  Daten - Données'!$B14="","",'01 ¦  Daten - Données'!$B14)</f>
        <v/>
      </c>
      <c r="Q45" s="90" t="str">
        <f>IF('01 ¦  Daten - Données'!$D14="","",'01 ¦  Daten - Données'!$D14)</f>
        <v/>
      </c>
      <c r="R45" s="79" t="str">
        <f>IF('01 ¦  Daten - Données'!H14="","",'01 ¦  Daten - Données'!H14)</f>
        <v/>
      </c>
      <c r="S45" s="3" t="str">
        <f t="shared" si="1"/>
        <v/>
      </c>
      <c r="T45" s="103" t="str">
        <f>'01 ¦  Daten - Données'!Y14</f>
        <v/>
      </c>
      <c r="U45" s="7"/>
      <c r="V45" s="7"/>
      <c r="W45" s="18"/>
    </row>
    <row r="46" spans="1:23">
      <c r="A46" s="89">
        <v>7</v>
      </c>
      <c r="B46" s="90" t="str">
        <f>IF('01 ¦  Daten - Données'!$B15="","",'01 ¦  Daten - Données'!$B15)</f>
        <v/>
      </c>
      <c r="C46" s="90" t="str">
        <f>IF('01 ¦  Daten - Données'!$D15="","",'01 ¦  Daten - Données'!$D15)</f>
        <v/>
      </c>
      <c r="D46" s="79" t="str">
        <f>'01 ¦  Daten - Données'!$N15</f>
        <v/>
      </c>
      <c r="E46" s="3" t="str">
        <f>IF('01 ¦  Daten - Données'!$S15=0,"",'01 ¦  Daten - Données'!$S15)</f>
        <v/>
      </c>
      <c r="F46" s="103" t="str">
        <f>'01 ¦  Daten - Données'!AA15</f>
        <v/>
      </c>
      <c r="G46" s="7"/>
      <c r="H46" s="89">
        <v>7</v>
      </c>
      <c r="I46" s="90" t="str">
        <f>IF('01 ¦  Daten - Données'!$B15="","",'01 ¦  Daten - Données'!$B15)</f>
        <v/>
      </c>
      <c r="J46" s="90" t="str">
        <f>IF('01 ¦  Daten - Données'!$D15="","",'01 ¦  Daten - Données'!$D15)</f>
        <v/>
      </c>
      <c r="K46" s="79" t="str">
        <f>'01 ¦  Daten - Données'!$N15</f>
        <v/>
      </c>
      <c r="L46" s="3" t="str">
        <f t="shared" si="0"/>
        <v/>
      </c>
      <c r="M46" s="103" t="str">
        <f>'01 ¦  Daten - Données'!AD15</f>
        <v/>
      </c>
      <c r="N46" s="7"/>
      <c r="O46" s="89">
        <v>7</v>
      </c>
      <c r="P46" s="90" t="str">
        <f>IF('01 ¦  Daten - Données'!$B15="","",'01 ¦  Daten - Données'!$B15)</f>
        <v/>
      </c>
      <c r="Q46" s="90" t="str">
        <f>IF('01 ¦  Daten - Données'!$D15="","",'01 ¦  Daten - Données'!$D15)</f>
        <v/>
      </c>
      <c r="R46" s="79" t="str">
        <f>IF('01 ¦  Daten - Données'!H15="","",'01 ¦  Daten - Données'!H15)</f>
        <v/>
      </c>
      <c r="S46" s="3" t="str">
        <f t="shared" si="1"/>
        <v/>
      </c>
      <c r="T46" s="103" t="str">
        <f>'01 ¦  Daten - Données'!Y15</f>
        <v/>
      </c>
      <c r="U46" s="7"/>
      <c r="V46" s="7"/>
      <c r="W46" s="18"/>
    </row>
    <row r="47" spans="1:23">
      <c r="A47" s="89">
        <v>8</v>
      </c>
      <c r="B47" s="90" t="str">
        <f>IF('01 ¦  Daten - Données'!$B16="","",'01 ¦  Daten - Données'!$B16)</f>
        <v/>
      </c>
      <c r="C47" s="90" t="str">
        <f>IF('01 ¦  Daten - Données'!$D16="","",'01 ¦  Daten - Données'!$D16)</f>
        <v/>
      </c>
      <c r="D47" s="79" t="str">
        <f>'01 ¦  Daten - Données'!$N16</f>
        <v/>
      </c>
      <c r="E47" s="3" t="str">
        <f>IF('01 ¦  Daten - Données'!$S16=0,"",'01 ¦  Daten - Données'!$S16)</f>
        <v/>
      </c>
      <c r="F47" s="103" t="str">
        <f>'01 ¦  Daten - Données'!AA16</f>
        <v/>
      </c>
      <c r="G47" s="7"/>
      <c r="H47" s="89">
        <v>8</v>
      </c>
      <c r="I47" s="90" t="str">
        <f>IF('01 ¦  Daten - Données'!$B16="","",'01 ¦  Daten - Données'!$B16)</f>
        <v/>
      </c>
      <c r="J47" s="90" t="str">
        <f>IF('01 ¦  Daten - Données'!$D16="","",'01 ¦  Daten - Données'!$D16)</f>
        <v/>
      </c>
      <c r="K47" s="79" t="str">
        <f>'01 ¦  Daten - Données'!$N16</f>
        <v/>
      </c>
      <c r="L47" s="3" t="str">
        <f t="shared" si="0"/>
        <v/>
      </c>
      <c r="M47" s="103" t="str">
        <f>'01 ¦  Daten - Données'!AD16</f>
        <v/>
      </c>
      <c r="N47" s="7"/>
      <c r="O47" s="89">
        <v>8</v>
      </c>
      <c r="P47" s="90" t="str">
        <f>IF('01 ¦  Daten - Données'!$B16="","",'01 ¦  Daten - Données'!$B16)</f>
        <v/>
      </c>
      <c r="Q47" s="90" t="str">
        <f>IF('01 ¦  Daten - Données'!$D16="","",'01 ¦  Daten - Données'!$D16)</f>
        <v/>
      </c>
      <c r="R47" s="79" t="str">
        <f>IF('01 ¦  Daten - Données'!H16="","",'01 ¦  Daten - Données'!H16)</f>
        <v/>
      </c>
      <c r="S47" s="3" t="str">
        <f t="shared" si="1"/>
        <v/>
      </c>
      <c r="T47" s="103" t="str">
        <f>'01 ¦  Daten - Données'!Y16</f>
        <v/>
      </c>
      <c r="U47" s="7"/>
      <c r="V47" s="7"/>
      <c r="W47" s="18"/>
    </row>
    <row r="48" spans="1:23">
      <c r="A48" s="89">
        <v>9</v>
      </c>
      <c r="B48" s="90" t="str">
        <f>IF('01 ¦  Daten - Données'!$B17="","",'01 ¦  Daten - Données'!$B17)</f>
        <v/>
      </c>
      <c r="C48" s="90" t="str">
        <f>IF('01 ¦  Daten - Données'!$D17="","",'01 ¦  Daten - Données'!$D17)</f>
        <v/>
      </c>
      <c r="D48" s="79" t="str">
        <f>'01 ¦  Daten - Données'!$N17</f>
        <v/>
      </c>
      <c r="E48" s="3" t="str">
        <f>IF('01 ¦  Daten - Données'!$S17=0,"",'01 ¦  Daten - Données'!$S17)</f>
        <v/>
      </c>
      <c r="F48" s="103" t="str">
        <f>'01 ¦  Daten - Données'!AA17</f>
        <v/>
      </c>
      <c r="G48" s="7"/>
      <c r="H48" s="89">
        <v>9</v>
      </c>
      <c r="I48" s="90" t="str">
        <f>IF('01 ¦  Daten - Données'!$B17="","",'01 ¦  Daten - Données'!$B17)</f>
        <v/>
      </c>
      <c r="J48" s="90" t="str">
        <f>IF('01 ¦  Daten - Données'!$D17="","",'01 ¦  Daten - Données'!$D17)</f>
        <v/>
      </c>
      <c r="K48" s="79" t="str">
        <f>'01 ¦  Daten - Données'!$N17</f>
        <v/>
      </c>
      <c r="L48" s="3" t="str">
        <f t="shared" si="0"/>
        <v/>
      </c>
      <c r="M48" s="103" t="str">
        <f>'01 ¦  Daten - Données'!AD17</f>
        <v/>
      </c>
      <c r="N48" s="7"/>
      <c r="O48" s="89">
        <v>9</v>
      </c>
      <c r="P48" s="90" t="str">
        <f>IF('01 ¦  Daten - Données'!$B17="","",'01 ¦  Daten - Données'!$B17)</f>
        <v/>
      </c>
      <c r="Q48" s="90" t="str">
        <f>IF('01 ¦  Daten - Données'!$D17="","",'01 ¦  Daten - Données'!$D17)</f>
        <v/>
      </c>
      <c r="R48" s="79" t="str">
        <f>IF('01 ¦  Daten - Données'!H17="","",'01 ¦  Daten - Données'!H17)</f>
        <v/>
      </c>
      <c r="S48" s="3" t="str">
        <f t="shared" si="1"/>
        <v/>
      </c>
      <c r="T48" s="103" t="str">
        <f>'01 ¦  Daten - Données'!Y17</f>
        <v/>
      </c>
      <c r="U48" s="7"/>
      <c r="V48" s="7"/>
      <c r="W48" s="18"/>
    </row>
    <row r="49" spans="1:23">
      <c r="A49" s="89">
        <v>10</v>
      </c>
      <c r="B49" s="90" t="str">
        <f>IF('01 ¦  Daten - Données'!$B18="","",'01 ¦  Daten - Données'!$B18)</f>
        <v/>
      </c>
      <c r="C49" s="90" t="str">
        <f>IF('01 ¦  Daten - Données'!$D18="","",'01 ¦  Daten - Données'!$D18)</f>
        <v/>
      </c>
      <c r="D49" s="79" t="str">
        <f>'01 ¦  Daten - Données'!$N18</f>
        <v/>
      </c>
      <c r="E49" s="3" t="str">
        <f>IF('01 ¦  Daten - Données'!$S18=0,"",'01 ¦  Daten - Données'!$S18)</f>
        <v/>
      </c>
      <c r="F49" s="103" t="str">
        <f>'01 ¦  Daten - Données'!AA18</f>
        <v/>
      </c>
      <c r="G49" s="7"/>
      <c r="H49" s="89">
        <v>10</v>
      </c>
      <c r="I49" s="90" t="str">
        <f>IF('01 ¦  Daten - Données'!$B18="","",'01 ¦  Daten - Données'!$B18)</f>
        <v/>
      </c>
      <c r="J49" s="90" t="str">
        <f>IF('01 ¦  Daten - Données'!$D18="","",'01 ¦  Daten - Données'!$D18)</f>
        <v/>
      </c>
      <c r="K49" s="79" t="str">
        <f>'01 ¦  Daten - Données'!$N18</f>
        <v/>
      </c>
      <c r="L49" s="3" t="str">
        <f t="shared" si="0"/>
        <v/>
      </c>
      <c r="M49" s="103" t="str">
        <f>'01 ¦  Daten - Données'!AD18</f>
        <v/>
      </c>
      <c r="N49" s="7"/>
      <c r="O49" s="89">
        <v>10</v>
      </c>
      <c r="P49" s="90" t="str">
        <f>IF('01 ¦  Daten - Données'!$B18="","",'01 ¦  Daten - Données'!$B18)</f>
        <v/>
      </c>
      <c r="Q49" s="90" t="str">
        <f>IF('01 ¦  Daten - Données'!$D18="","",'01 ¦  Daten - Données'!$D18)</f>
        <v/>
      </c>
      <c r="R49" s="79" t="str">
        <f>IF('01 ¦  Daten - Données'!H18="","",'01 ¦  Daten - Données'!H18)</f>
        <v/>
      </c>
      <c r="S49" s="3" t="str">
        <f t="shared" si="1"/>
        <v/>
      </c>
      <c r="T49" s="103" t="str">
        <f>'01 ¦  Daten - Données'!Y18</f>
        <v/>
      </c>
      <c r="U49" s="7"/>
      <c r="V49" s="7"/>
      <c r="W49" s="18"/>
    </row>
    <row r="50" spans="1:23">
      <c r="A50" s="89">
        <v>11</v>
      </c>
      <c r="B50" s="90" t="str">
        <f>IF('01 ¦  Daten - Données'!$B19="","",'01 ¦  Daten - Données'!$B19)</f>
        <v/>
      </c>
      <c r="C50" s="90" t="str">
        <f>IF('01 ¦  Daten - Données'!$D19="","",'01 ¦  Daten - Données'!$D19)</f>
        <v/>
      </c>
      <c r="D50" s="79" t="str">
        <f>'01 ¦  Daten - Données'!$N19</f>
        <v/>
      </c>
      <c r="E50" s="3" t="str">
        <f>IF('01 ¦  Daten - Données'!$S19=0,"",'01 ¦  Daten - Données'!$S19)</f>
        <v/>
      </c>
      <c r="F50" s="103" t="str">
        <f>'01 ¦  Daten - Données'!AA19</f>
        <v/>
      </c>
      <c r="G50" s="7"/>
      <c r="H50" s="89">
        <v>11</v>
      </c>
      <c r="I50" s="90" t="str">
        <f>IF('01 ¦  Daten - Données'!$B19="","",'01 ¦  Daten - Données'!$B19)</f>
        <v/>
      </c>
      <c r="J50" s="90" t="str">
        <f>IF('01 ¦  Daten - Données'!$D19="","",'01 ¦  Daten - Données'!$D19)</f>
        <v/>
      </c>
      <c r="K50" s="79" t="str">
        <f>'01 ¦  Daten - Données'!$N19</f>
        <v/>
      </c>
      <c r="L50" s="3" t="str">
        <f t="shared" si="0"/>
        <v/>
      </c>
      <c r="M50" s="103" t="str">
        <f>'01 ¦  Daten - Données'!AD19</f>
        <v/>
      </c>
      <c r="N50" s="7"/>
      <c r="O50" s="89">
        <v>11</v>
      </c>
      <c r="P50" s="90" t="str">
        <f>IF('01 ¦  Daten - Données'!$B19="","",'01 ¦  Daten - Données'!$B19)</f>
        <v/>
      </c>
      <c r="Q50" s="90" t="str">
        <f>IF('01 ¦  Daten - Données'!$D19="","",'01 ¦  Daten - Données'!$D19)</f>
        <v/>
      </c>
      <c r="R50" s="79" t="str">
        <f>IF('01 ¦  Daten - Données'!H19="","",'01 ¦  Daten - Données'!H19)</f>
        <v/>
      </c>
      <c r="S50" s="3" t="str">
        <f t="shared" si="1"/>
        <v/>
      </c>
      <c r="T50" s="103" t="str">
        <f>'01 ¦  Daten - Données'!Y19</f>
        <v/>
      </c>
      <c r="U50" s="7"/>
      <c r="V50" s="7"/>
      <c r="W50" s="18"/>
    </row>
    <row r="51" spans="1:23">
      <c r="A51" s="89">
        <v>12</v>
      </c>
      <c r="B51" s="90" t="str">
        <f>IF('01 ¦  Daten - Données'!$B20="","",'01 ¦  Daten - Données'!$B20)</f>
        <v/>
      </c>
      <c r="C51" s="90" t="str">
        <f>IF('01 ¦  Daten - Données'!$D20="","",'01 ¦  Daten - Données'!$D20)</f>
        <v/>
      </c>
      <c r="D51" s="79" t="str">
        <f>'01 ¦  Daten - Données'!$N20</f>
        <v/>
      </c>
      <c r="E51" s="3" t="str">
        <f>IF('01 ¦  Daten - Données'!$S20=0,"",'01 ¦  Daten - Données'!$S20)</f>
        <v/>
      </c>
      <c r="F51" s="103" t="str">
        <f>'01 ¦  Daten - Données'!AA20</f>
        <v/>
      </c>
      <c r="G51" s="7"/>
      <c r="H51" s="89">
        <v>12</v>
      </c>
      <c r="I51" s="90" t="str">
        <f>IF('01 ¦  Daten - Données'!$B20="","",'01 ¦  Daten - Données'!$B20)</f>
        <v/>
      </c>
      <c r="J51" s="90" t="str">
        <f>IF('01 ¦  Daten - Données'!$D20="","",'01 ¦  Daten - Données'!$D20)</f>
        <v/>
      </c>
      <c r="K51" s="79" t="str">
        <f>'01 ¦  Daten - Données'!$N20</f>
        <v/>
      </c>
      <c r="L51" s="3" t="str">
        <f t="shared" si="0"/>
        <v/>
      </c>
      <c r="M51" s="103" t="str">
        <f>'01 ¦  Daten - Données'!AD20</f>
        <v/>
      </c>
      <c r="N51" s="7"/>
      <c r="O51" s="89">
        <v>12</v>
      </c>
      <c r="P51" s="90" t="str">
        <f>IF('01 ¦  Daten - Données'!$B20="","",'01 ¦  Daten - Données'!$B20)</f>
        <v/>
      </c>
      <c r="Q51" s="90" t="str">
        <f>IF('01 ¦  Daten - Données'!$D20="","",'01 ¦  Daten - Données'!$D20)</f>
        <v/>
      </c>
      <c r="R51" s="79" t="str">
        <f>IF('01 ¦  Daten - Données'!H20="","",'01 ¦  Daten - Données'!H20)</f>
        <v/>
      </c>
      <c r="S51" s="3" t="str">
        <f t="shared" si="1"/>
        <v/>
      </c>
      <c r="T51" s="103" t="str">
        <f>'01 ¦  Daten - Données'!Y20</f>
        <v/>
      </c>
      <c r="U51" s="7"/>
      <c r="V51" s="7"/>
      <c r="W51" s="18"/>
    </row>
    <row r="52" spans="1:23">
      <c r="A52" s="89">
        <v>13</v>
      </c>
      <c r="B52" s="90" t="str">
        <f>IF('01 ¦  Daten - Données'!$B21="","",'01 ¦  Daten - Données'!$B21)</f>
        <v/>
      </c>
      <c r="C52" s="90" t="str">
        <f>IF('01 ¦  Daten - Données'!$D21="","",'01 ¦  Daten - Données'!$D21)</f>
        <v/>
      </c>
      <c r="D52" s="79" t="str">
        <f>'01 ¦  Daten - Données'!$N21</f>
        <v/>
      </c>
      <c r="E52" s="3" t="str">
        <f>IF('01 ¦  Daten - Données'!$S21=0,"",'01 ¦  Daten - Données'!$S21)</f>
        <v/>
      </c>
      <c r="F52" s="103" t="str">
        <f>'01 ¦  Daten - Données'!AA21</f>
        <v/>
      </c>
      <c r="G52" s="7"/>
      <c r="H52" s="89">
        <v>13</v>
      </c>
      <c r="I52" s="90" t="str">
        <f>IF('01 ¦  Daten - Données'!$B21="","",'01 ¦  Daten - Données'!$B21)</f>
        <v/>
      </c>
      <c r="J52" s="90" t="str">
        <f>IF('01 ¦  Daten - Données'!$D21="","",'01 ¦  Daten - Données'!$D21)</f>
        <v/>
      </c>
      <c r="K52" s="79" t="str">
        <f>'01 ¦  Daten - Données'!$N21</f>
        <v/>
      </c>
      <c r="L52" s="3" t="str">
        <f t="shared" si="0"/>
        <v/>
      </c>
      <c r="M52" s="103" t="str">
        <f>'01 ¦  Daten - Données'!AD21</f>
        <v/>
      </c>
      <c r="N52" s="7"/>
      <c r="O52" s="89">
        <v>13</v>
      </c>
      <c r="P52" s="90" t="str">
        <f>IF('01 ¦  Daten - Données'!$B21="","",'01 ¦  Daten - Données'!$B21)</f>
        <v/>
      </c>
      <c r="Q52" s="90" t="str">
        <f>IF('01 ¦  Daten - Données'!$D21="","",'01 ¦  Daten - Données'!$D21)</f>
        <v/>
      </c>
      <c r="R52" s="79" t="str">
        <f>IF('01 ¦  Daten - Données'!H21="","",'01 ¦  Daten - Données'!H21)</f>
        <v/>
      </c>
      <c r="S52" s="3" t="str">
        <f t="shared" si="1"/>
        <v/>
      </c>
      <c r="T52" s="103" t="str">
        <f>'01 ¦  Daten - Données'!Y21</f>
        <v/>
      </c>
      <c r="U52" s="7"/>
      <c r="V52" s="7"/>
      <c r="W52" s="18"/>
    </row>
    <row r="53" spans="1:23">
      <c r="A53" s="89">
        <v>14</v>
      </c>
      <c r="B53" s="90" t="str">
        <f>IF('01 ¦  Daten - Données'!$B22="","",'01 ¦  Daten - Données'!$B22)</f>
        <v/>
      </c>
      <c r="C53" s="90" t="str">
        <f>IF('01 ¦  Daten - Données'!$D22="","",'01 ¦  Daten - Données'!$D22)</f>
        <v/>
      </c>
      <c r="D53" s="79" t="str">
        <f>'01 ¦  Daten - Données'!$N22</f>
        <v/>
      </c>
      <c r="E53" s="3" t="str">
        <f>IF('01 ¦  Daten - Données'!$S22=0,"",'01 ¦  Daten - Données'!$S22)</f>
        <v/>
      </c>
      <c r="F53" s="103" t="str">
        <f>'01 ¦  Daten - Données'!AA22</f>
        <v/>
      </c>
      <c r="G53" s="7"/>
      <c r="H53" s="89">
        <v>14</v>
      </c>
      <c r="I53" s="90" t="str">
        <f>IF('01 ¦  Daten - Données'!$B22="","",'01 ¦  Daten - Données'!$B22)</f>
        <v/>
      </c>
      <c r="J53" s="90" t="str">
        <f>IF('01 ¦  Daten - Données'!$D22="","",'01 ¦  Daten - Données'!$D22)</f>
        <v/>
      </c>
      <c r="K53" s="79" t="str">
        <f>'01 ¦  Daten - Données'!$N22</f>
        <v/>
      </c>
      <c r="L53" s="3" t="str">
        <f t="shared" si="0"/>
        <v/>
      </c>
      <c r="M53" s="103" t="str">
        <f>'01 ¦  Daten - Données'!AD22</f>
        <v/>
      </c>
      <c r="N53" s="7"/>
      <c r="O53" s="89">
        <v>14</v>
      </c>
      <c r="P53" s="90" t="str">
        <f>IF('01 ¦  Daten - Données'!$B22="","",'01 ¦  Daten - Données'!$B22)</f>
        <v/>
      </c>
      <c r="Q53" s="90" t="str">
        <f>IF('01 ¦  Daten - Données'!$D22="","",'01 ¦  Daten - Données'!$D22)</f>
        <v/>
      </c>
      <c r="R53" s="79" t="str">
        <f>IF('01 ¦  Daten - Données'!H22="","",'01 ¦  Daten - Données'!H22)</f>
        <v/>
      </c>
      <c r="S53" s="3" t="str">
        <f t="shared" si="1"/>
        <v/>
      </c>
      <c r="T53" s="103" t="str">
        <f>'01 ¦  Daten - Données'!Y22</f>
        <v/>
      </c>
      <c r="U53" s="7"/>
      <c r="V53" s="7"/>
      <c r="W53" s="18"/>
    </row>
    <row r="54" spans="1:23" ht="13.5" thickBot="1">
      <c r="A54" s="95">
        <v>15</v>
      </c>
      <c r="B54" s="96" t="str">
        <f>IF('01 ¦  Daten - Données'!$B23="","",'01 ¦  Daten - Données'!$B23)</f>
        <v/>
      </c>
      <c r="C54" s="96" t="str">
        <f>IF('01 ¦  Daten - Données'!$D23="","",'01 ¦  Daten - Données'!$D23)</f>
        <v/>
      </c>
      <c r="D54" s="97" t="str">
        <f>'01 ¦  Daten - Données'!$N23</f>
        <v/>
      </c>
      <c r="E54" s="98" t="str">
        <f>IF('01 ¦  Daten - Données'!$S23=0,"",'01 ¦  Daten - Données'!$S23)</f>
        <v/>
      </c>
      <c r="F54" s="104" t="str">
        <f>'01 ¦  Daten - Données'!AA23</f>
        <v/>
      </c>
      <c r="G54" s="7"/>
      <c r="H54" s="95">
        <v>15</v>
      </c>
      <c r="I54" s="96" t="str">
        <f>IF('01 ¦  Daten - Données'!$B23="","",'01 ¦  Daten - Données'!$B23)</f>
        <v/>
      </c>
      <c r="J54" s="96" t="str">
        <f>IF('01 ¦  Daten - Données'!$D23="","",'01 ¦  Daten - Données'!$D23)</f>
        <v/>
      </c>
      <c r="K54" s="97" t="str">
        <f>'01 ¦  Daten - Données'!$N23</f>
        <v/>
      </c>
      <c r="L54" s="98" t="str">
        <f t="shared" si="0"/>
        <v/>
      </c>
      <c r="M54" s="104" t="str">
        <f>'01 ¦  Daten - Données'!AD23</f>
        <v/>
      </c>
      <c r="N54" s="7"/>
      <c r="O54" s="95">
        <v>15</v>
      </c>
      <c r="P54" s="96" t="str">
        <f>IF('01 ¦  Daten - Données'!$B23="","",'01 ¦  Daten - Données'!$B23)</f>
        <v/>
      </c>
      <c r="Q54" s="96" t="str">
        <f>IF('01 ¦  Daten - Données'!$D23="","",'01 ¦  Daten - Données'!$D23)</f>
        <v/>
      </c>
      <c r="R54" s="97" t="str">
        <f>IF('01 ¦  Daten - Données'!H23="","",'01 ¦  Daten - Données'!H23)</f>
        <v/>
      </c>
      <c r="S54" s="98" t="str">
        <f t="shared" si="1"/>
        <v/>
      </c>
      <c r="T54" s="104" t="str">
        <f>'01 ¦  Daten - Données'!Y23</f>
        <v/>
      </c>
      <c r="U54" s="7"/>
      <c r="V54" s="7"/>
      <c r="W54" s="18"/>
    </row>
    <row r="55" spans="1:2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18"/>
    </row>
    <row r="56" spans="1:2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</sheetData>
  <sheetProtection algorithmName="SHA-512" hashValue="nN/ksK0CaC3jACN11YsUqohSEvXNWOg86t86gotnYFpqlEYhmGnI2jwtbh0f9mFPT0eu9Q9wHEQXtEHh9idQdQ==" saltValue="pk0CdPY9U6mWSp2UniasTQ==" spinCount="100000" sheet="1" objects="1" scenarios="1" selectLockedCells="1" selectUnlockedCells="1"/>
  <printOptions horizontalCentered="1"/>
  <pageMargins left="0.39370078740157483" right="0.39370078740157483" top="0.78740157480314965" bottom="0.78740157480314965" header="0.31496062992125984" footer="0.31496062992125984"/>
  <pageSetup paperSize="9" scale="48" pageOrder="overThenDown" orientation="landscape" r:id="rId1"/>
  <headerFooter scaleWithDoc="0" alignWithMargins="0">
    <oddHeader>&amp;C&amp;8KBOB - Gbobbeurteilung von Gebäuden</oddHeader>
    <oddFooter>&amp;L&amp;8&amp;A&amp;R&amp;8Seite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1B43D-4CB4-4842-9620-6CC282C7BF6A}">
  <sheetPr>
    <tabColor theme="4"/>
  </sheetPr>
  <dimension ref="A1:N131"/>
  <sheetViews>
    <sheetView workbookViewId="0"/>
  </sheetViews>
  <sheetFormatPr baseColWidth="10" defaultRowHeight="12.75"/>
  <cols>
    <col min="11" max="11" width="2.7109375" customWidth="1"/>
  </cols>
  <sheetData>
    <row r="1" spans="1:11">
      <c r="A1" s="7"/>
      <c r="B1" s="7"/>
      <c r="C1" s="7"/>
      <c r="D1" s="7"/>
      <c r="E1" s="7"/>
      <c r="F1" s="7"/>
      <c r="G1" s="7"/>
      <c r="H1" s="7"/>
      <c r="I1" s="7"/>
      <c r="J1" s="7"/>
      <c r="K1" s="18"/>
    </row>
    <row r="2" spans="1:11">
      <c r="A2" s="7"/>
      <c r="B2" s="7"/>
      <c r="C2" s="7"/>
      <c r="D2" s="7"/>
      <c r="E2" s="7"/>
      <c r="F2" s="7"/>
      <c r="G2" s="7"/>
      <c r="H2" s="7"/>
      <c r="I2" s="7"/>
      <c r="J2" s="7"/>
      <c r="K2" s="18"/>
    </row>
    <row r="3" spans="1:11">
      <c r="A3" s="7"/>
      <c r="B3" s="7"/>
      <c r="C3" s="7"/>
      <c r="D3" s="7"/>
      <c r="E3" s="7"/>
      <c r="F3" s="7"/>
      <c r="G3" s="7"/>
      <c r="H3" s="7"/>
      <c r="I3" s="7"/>
      <c r="J3" s="7"/>
      <c r="K3" s="18"/>
    </row>
    <row r="4" spans="1:11">
      <c r="A4" s="7"/>
      <c r="B4" s="7"/>
      <c r="C4" s="7"/>
      <c r="D4" s="7"/>
      <c r="E4" s="7"/>
      <c r="F4" s="7"/>
      <c r="G4" s="7"/>
      <c r="H4" s="7"/>
      <c r="I4" s="7"/>
      <c r="J4" s="7"/>
      <c r="K4" s="18"/>
    </row>
    <row r="5" spans="1:11">
      <c r="A5" s="7"/>
      <c r="B5" s="7"/>
      <c r="C5" s="7"/>
      <c r="D5" s="7"/>
      <c r="E5" s="7"/>
      <c r="F5" s="7"/>
      <c r="G5" s="7"/>
      <c r="H5" s="7"/>
      <c r="I5" s="7"/>
      <c r="J5" s="7"/>
      <c r="K5" s="18"/>
    </row>
    <row r="6" spans="1:11">
      <c r="A6" s="7"/>
      <c r="B6" s="7"/>
      <c r="C6" s="7"/>
      <c r="D6" s="7"/>
      <c r="E6" s="7"/>
      <c r="F6" s="7"/>
      <c r="G6" s="7"/>
      <c r="H6" s="7"/>
      <c r="I6" s="7"/>
      <c r="J6" s="7"/>
      <c r="K6" s="18"/>
    </row>
    <row r="7" spans="1:11">
      <c r="A7" s="7"/>
      <c r="B7" s="7"/>
      <c r="C7" s="7"/>
      <c r="D7" s="7"/>
      <c r="E7" s="7"/>
      <c r="F7" s="7"/>
      <c r="G7" s="7"/>
      <c r="H7" s="7"/>
      <c r="I7" s="7"/>
      <c r="J7" s="7"/>
      <c r="K7" s="18"/>
    </row>
    <row r="8" spans="1:11">
      <c r="A8" s="7"/>
      <c r="B8" s="7"/>
      <c r="C8" s="7"/>
      <c r="D8" s="7"/>
      <c r="E8" s="7"/>
      <c r="F8" s="7"/>
      <c r="G8" s="7"/>
      <c r="H8" s="7"/>
      <c r="I8" s="7"/>
      <c r="J8" s="7"/>
      <c r="K8" s="18"/>
    </row>
    <row r="9" spans="1:11">
      <c r="A9" s="7"/>
      <c r="B9" s="7"/>
      <c r="C9" s="7"/>
      <c r="D9" s="7"/>
      <c r="E9" s="7"/>
      <c r="F9" s="7"/>
      <c r="G9" s="7"/>
      <c r="H9" s="7"/>
      <c r="I9" s="7"/>
      <c r="J9" s="7"/>
      <c r="K9" s="18"/>
    </row>
    <row r="10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18"/>
    </row>
    <row r="1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18"/>
    </row>
    <row r="12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18"/>
    </row>
    <row r="13" spans="1:11">
      <c r="A13" s="7"/>
      <c r="B13" s="7"/>
      <c r="C13" s="7"/>
      <c r="D13" s="7"/>
      <c r="E13" s="7"/>
      <c r="F13" s="7"/>
      <c r="G13" s="7"/>
      <c r="H13" s="7"/>
      <c r="I13" s="7"/>
      <c r="J13" s="7"/>
      <c r="K13" s="18"/>
    </row>
    <row r="14" spans="1:11">
      <c r="A14" s="7"/>
      <c r="B14" s="7"/>
      <c r="C14" s="7"/>
      <c r="D14" s="7"/>
      <c r="E14" s="7"/>
      <c r="F14" s="7"/>
      <c r="G14" s="7"/>
      <c r="H14" s="7"/>
      <c r="I14" s="7"/>
      <c r="J14" s="7"/>
      <c r="K14" s="18"/>
    </row>
    <row r="15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18"/>
    </row>
    <row r="16" spans="1:11">
      <c r="A16" s="7"/>
      <c r="B16" s="7"/>
      <c r="C16" s="7"/>
      <c r="D16" s="7"/>
      <c r="E16" s="7"/>
      <c r="F16" s="7"/>
      <c r="G16" s="7"/>
      <c r="H16" s="7"/>
      <c r="I16" s="7"/>
      <c r="J16" s="7"/>
      <c r="K16" s="18"/>
    </row>
    <row r="17" spans="1:11">
      <c r="A17" s="7"/>
      <c r="B17" s="7"/>
      <c r="C17" s="7"/>
      <c r="D17" s="7"/>
      <c r="E17" s="7"/>
      <c r="F17" s="7"/>
      <c r="G17" s="7"/>
      <c r="H17" s="7"/>
      <c r="I17" s="7"/>
      <c r="J17" s="7"/>
      <c r="K17" s="18"/>
    </row>
    <row r="18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18"/>
    </row>
    <row r="19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18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18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18"/>
    </row>
    <row r="22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18"/>
    </row>
    <row r="23" spans="1:11">
      <c r="A23" s="7"/>
      <c r="B23" s="7"/>
      <c r="C23" s="7"/>
      <c r="D23" s="7"/>
      <c r="E23" s="7"/>
      <c r="F23" s="7"/>
      <c r="G23" s="7"/>
      <c r="H23" s="7"/>
      <c r="I23" s="7"/>
      <c r="J23" s="7"/>
      <c r="K23" s="18"/>
    </row>
    <row r="24" spans="1:11">
      <c r="A24" s="7"/>
      <c r="B24" s="7"/>
      <c r="C24" s="7"/>
      <c r="D24" s="7"/>
      <c r="E24" s="7"/>
      <c r="F24" s="7"/>
      <c r="G24" s="7"/>
      <c r="H24" s="7"/>
      <c r="I24" s="7"/>
      <c r="J24" s="7"/>
      <c r="K24" s="18"/>
    </row>
    <row r="25" spans="1:11">
      <c r="A25" s="7"/>
      <c r="B25" s="7"/>
      <c r="C25" s="7"/>
      <c r="D25" s="7"/>
      <c r="E25" s="7"/>
      <c r="F25" s="7"/>
      <c r="G25" s="7"/>
      <c r="H25" s="7"/>
      <c r="I25" s="7"/>
      <c r="J25" s="7"/>
      <c r="K25" s="18"/>
    </row>
    <row r="26" spans="1:11">
      <c r="A26" s="7"/>
      <c r="B26" s="7"/>
      <c r="C26" s="7"/>
      <c r="D26" s="7"/>
      <c r="E26" s="7"/>
      <c r="F26" s="7"/>
      <c r="G26" s="7"/>
      <c r="H26" s="7"/>
      <c r="I26" s="7"/>
      <c r="J26" s="7"/>
      <c r="K26" s="18"/>
    </row>
    <row r="27" spans="1:11">
      <c r="A27" s="7"/>
      <c r="B27" s="7"/>
      <c r="C27" s="7"/>
      <c r="D27" s="7"/>
      <c r="E27" s="7"/>
      <c r="F27" s="7"/>
      <c r="G27" s="7"/>
      <c r="H27" s="7"/>
      <c r="I27" s="7"/>
      <c r="J27" s="7"/>
      <c r="K27" s="18"/>
    </row>
    <row r="28" spans="1:11">
      <c r="A28" s="7"/>
      <c r="B28" s="7"/>
      <c r="C28" s="7"/>
      <c r="D28" s="7"/>
      <c r="E28" s="7"/>
      <c r="F28" s="7"/>
      <c r="G28" s="7"/>
      <c r="H28" s="7"/>
      <c r="I28" s="7"/>
      <c r="J28" s="7"/>
      <c r="K28" s="18"/>
    </row>
    <row r="29" spans="1:11">
      <c r="A29" s="7"/>
      <c r="B29" s="7"/>
      <c r="C29" s="7"/>
      <c r="D29" s="7"/>
      <c r="E29" s="7"/>
      <c r="F29" s="7"/>
      <c r="G29" s="7"/>
      <c r="H29" s="7"/>
      <c r="I29" s="7"/>
      <c r="J29" s="7"/>
      <c r="K29" s="18"/>
    </row>
    <row r="30" spans="1:11">
      <c r="A30" s="7"/>
      <c r="B30" s="7"/>
      <c r="C30" s="7"/>
      <c r="D30" s="7"/>
      <c r="E30" s="7"/>
      <c r="F30" s="7"/>
      <c r="G30" s="7"/>
      <c r="H30" s="7"/>
      <c r="I30" s="7"/>
      <c r="J30" s="7"/>
      <c r="K30" s="18"/>
    </row>
    <row r="31" spans="1:11">
      <c r="A31" s="7"/>
      <c r="B31" s="7"/>
      <c r="C31" s="7"/>
      <c r="D31" s="7"/>
      <c r="E31" s="7"/>
      <c r="F31" s="7"/>
      <c r="G31" s="7"/>
      <c r="H31" s="7"/>
      <c r="I31" s="7"/>
      <c r="J31" s="7"/>
      <c r="K31" s="18"/>
    </row>
    <row r="32" spans="1:11">
      <c r="A32" s="7"/>
      <c r="B32" s="7"/>
      <c r="C32" s="7"/>
      <c r="D32" s="7"/>
      <c r="E32" s="7"/>
      <c r="F32" s="7"/>
      <c r="G32" s="7"/>
      <c r="H32" s="7"/>
      <c r="I32" s="7"/>
      <c r="J32" s="7"/>
      <c r="K32" s="18"/>
    </row>
    <row r="33" spans="1:11">
      <c r="A33" s="7"/>
      <c r="B33" s="7"/>
      <c r="C33" s="7"/>
      <c r="D33" s="7"/>
      <c r="E33" s="7"/>
      <c r="F33" s="7"/>
      <c r="G33" s="7"/>
      <c r="H33" s="7"/>
      <c r="I33" s="7"/>
      <c r="J33" s="7"/>
      <c r="K33" s="18"/>
    </row>
    <row r="34" spans="1:11">
      <c r="A34" s="7"/>
      <c r="B34" s="7"/>
      <c r="C34" s="7"/>
      <c r="D34" s="7"/>
      <c r="E34" s="7"/>
      <c r="F34" s="7"/>
      <c r="G34" s="7"/>
      <c r="H34" s="7"/>
      <c r="I34" s="7"/>
      <c r="J34" s="7"/>
      <c r="K34" s="18"/>
    </row>
    <row r="35" spans="1:11">
      <c r="A35" s="7"/>
      <c r="B35" s="7"/>
      <c r="C35" s="7"/>
      <c r="D35" s="7"/>
      <c r="E35" s="7"/>
      <c r="F35" s="7"/>
      <c r="G35" s="7"/>
      <c r="H35" s="7"/>
      <c r="I35" s="7"/>
      <c r="J35" s="7"/>
      <c r="K35" s="18"/>
    </row>
    <row r="36" spans="1:11">
      <c r="A36" s="7"/>
      <c r="B36" s="7"/>
      <c r="C36" s="7"/>
      <c r="D36" s="7"/>
      <c r="E36" s="7"/>
      <c r="F36" s="7"/>
      <c r="G36" s="7"/>
      <c r="H36" s="7"/>
      <c r="I36" s="7"/>
      <c r="J36" s="7"/>
      <c r="K36" s="18"/>
    </row>
    <row r="37" spans="1:11">
      <c r="A37" s="7"/>
      <c r="B37" s="7"/>
      <c r="C37" s="7"/>
      <c r="D37" s="7"/>
      <c r="E37" s="7"/>
      <c r="F37" s="7"/>
      <c r="G37" s="7"/>
      <c r="H37" s="7"/>
      <c r="I37" s="7"/>
      <c r="J37" s="7"/>
      <c r="K37" s="18"/>
    </row>
    <row r="38" spans="1:11">
      <c r="A38" s="7"/>
      <c r="B38" s="7"/>
      <c r="C38" s="7"/>
      <c r="D38" s="7"/>
      <c r="E38" s="7"/>
      <c r="F38" s="7"/>
      <c r="G38" s="7"/>
      <c r="H38" s="7"/>
      <c r="I38" s="7"/>
      <c r="J38" s="7"/>
      <c r="K38" s="18"/>
    </row>
    <row r="39" spans="1:11">
      <c r="A39" s="7"/>
      <c r="B39" s="7"/>
      <c r="C39" s="7"/>
      <c r="D39" s="7"/>
      <c r="E39" s="7"/>
      <c r="F39" s="7"/>
      <c r="G39" s="7"/>
      <c r="H39" s="7"/>
      <c r="I39" s="7"/>
      <c r="J39" s="7"/>
      <c r="K39" s="18"/>
    </row>
    <row r="40" spans="1:11">
      <c r="A40" s="7"/>
      <c r="B40" s="7"/>
      <c r="C40" s="7"/>
      <c r="D40" s="7"/>
      <c r="E40" s="7"/>
      <c r="F40" s="7"/>
      <c r="G40" s="7"/>
      <c r="H40" s="7"/>
      <c r="I40" s="7"/>
      <c r="J40" s="7"/>
      <c r="K40" s="18"/>
    </row>
    <row r="41" spans="1:11">
      <c r="A41" s="7"/>
      <c r="B41" s="7"/>
      <c r="C41" s="7"/>
      <c r="D41" s="7"/>
      <c r="E41" s="7"/>
      <c r="F41" s="7"/>
      <c r="G41" s="7"/>
      <c r="H41" s="7"/>
      <c r="I41" s="7"/>
      <c r="J41" s="7"/>
      <c r="K41" s="18"/>
    </row>
    <row r="42" spans="1:11">
      <c r="A42" s="7"/>
      <c r="B42" s="7"/>
      <c r="C42" s="7"/>
      <c r="D42" s="7"/>
      <c r="E42" s="7"/>
      <c r="F42" s="7"/>
      <c r="G42" s="7"/>
      <c r="H42" s="7"/>
      <c r="I42" s="7"/>
      <c r="J42" s="7"/>
      <c r="K42" s="18"/>
    </row>
    <row r="43" spans="1:11">
      <c r="A43" s="7"/>
      <c r="B43" s="7"/>
      <c r="C43" s="7"/>
      <c r="D43" s="7"/>
      <c r="E43" s="7"/>
      <c r="F43" s="7"/>
      <c r="G43" s="7"/>
      <c r="H43" s="7"/>
      <c r="I43" s="7"/>
      <c r="J43" s="7"/>
      <c r="K43" s="18"/>
    </row>
    <row r="44" spans="1:11">
      <c r="A44" s="7"/>
      <c r="B44" s="7"/>
      <c r="C44" s="7"/>
      <c r="D44" s="7"/>
      <c r="E44" s="7"/>
      <c r="F44" s="7"/>
      <c r="G44" s="7"/>
      <c r="H44" s="7"/>
      <c r="I44" s="7"/>
      <c r="J44" s="7"/>
      <c r="K44" s="18"/>
    </row>
    <row r="45" spans="1:11">
      <c r="A45" s="7"/>
      <c r="B45" s="7"/>
      <c r="C45" s="7"/>
      <c r="D45" s="7"/>
      <c r="E45" s="7"/>
      <c r="F45" s="7"/>
      <c r="G45" s="7"/>
      <c r="H45" s="7"/>
      <c r="I45" s="7"/>
      <c r="J45" s="7"/>
      <c r="K45" s="18"/>
    </row>
    <row r="46" spans="1:11">
      <c r="A46" s="7"/>
      <c r="B46" s="7"/>
      <c r="C46" s="7"/>
      <c r="D46" s="7"/>
      <c r="E46" s="7"/>
      <c r="F46" s="7"/>
      <c r="G46" s="7"/>
      <c r="H46" s="7"/>
      <c r="I46" s="7"/>
      <c r="J46" s="7"/>
      <c r="K46" s="18"/>
    </row>
    <row r="47" spans="1:11">
      <c r="A47" s="7"/>
      <c r="B47" s="7"/>
      <c r="C47" s="7"/>
      <c r="D47" s="7"/>
      <c r="E47" s="7"/>
      <c r="F47" s="7"/>
      <c r="G47" s="7"/>
      <c r="H47" s="7"/>
      <c r="I47" s="7"/>
      <c r="J47" s="7"/>
      <c r="K47" s="18"/>
    </row>
    <row r="48" spans="1:11">
      <c r="A48" s="7"/>
      <c r="B48" s="7"/>
      <c r="C48" s="7"/>
      <c r="D48" s="7"/>
      <c r="E48" s="7"/>
      <c r="F48" s="7"/>
      <c r="G48" s="7"/>
      <c r="H48" s="7"/>
      <c r="I48" s="7"/>
      <c r="J48" s="7"/>
      <c r="K48" s="18"/>
    </row>
    <row r="49" spans="1:11">
      <c r="A49" s="7"/>
      <c r="B49" s="7"/>
      <c r="C49" s="7"/>
      <c r="D49" s="7"/>
      <c r="E49" s="7"/>
      <c r="F49" s="7"/>
      <c r="G49" s="7"/>
      <c r="H49" s="7"/>
      <c r="I49" s="7"/>
      <c r="J49" s="7"/>
      <c r="K49" s="18"/>
    </row>
    <row r="50" spans="1:11">
      <c r="A50" s="7"/>
      <c r="B50" s="7"/>
      <c r="C50" s="7"/>
      <c r="D50" s="7"/>
      <c r="E50" s="7"/>
      <c r="F50" s="7"/>
      <c r="G50" s="7"/>
      <c r="H50" s="7"/>
      <c r="I50" s="7"/>
      <c r="J50" s="7"/>
      <c r="K50" s="18"/>
    </row>
    <row r="51" spans="1:11">
      <c r="A51" s="7"/>
      <c r="B51" s="7"/>
      <c r="C51" s="7"/>
      <c r="D51" s="7"/>
      <c r="E51" s="7"/>
      <c r="F51" s="7"/>
      <c r="G51" s="7"/>
      <c r="H51" s="7"/>
      <c r="I51" s="7"/>
      <c r="J51" s="7"/>
      <c r="K51" s="18"/>
    </row>
    <row r="52" spans="1:11">
      <c r="A52" s="7"/>
      <c r="B52" s="7"/>
      <c r="C52" s="7"/>
      <c r="D52" s="7"/>
      <c r="E52" s="7"/>
      <c r="F52" s="7"/>
      <c r="G52" s="7"/>
      <c r="H52" s="7"/>
      <c r="I52" s="7"/>
      <c r="J52" s="7"/>
      <c r="K52" s="18"/>
    </row>
    <row r="53" spans="1:11">
      <c r="A53" s="7"/>
      <c r="B53" s="7"/>
      <c r="C53" s="7"/>
      <c r="D53" s="7"/>
      <c r="E53" s="7"/>
      <c r="F53" s="7"/>
      <c r="G53" s="7"/>
      <c r="H53" s="7"/>
      <c r="I53" s="7"/>
      <c r="J53" s="7"/>
      <c r="K53" s="18"/>
    </row>
    <row r="54" spans="1:11">
      <c r="A54" s="7"/>
      <c r="B54" s="7"/>
      <c r="C54" s="7"/>
      <c r="D54" s="7"/>
      <c r="E54" s="7"/>
      <c r="F54" s="7"/>
      <c r="G54" s="7"/>
      <c r="H54" s="7"/>
      <c r="I54" s="7"/>
      <c r="J54" s="7"/>
      <c r="K54" s="18"/>
    </row>
    <row r="55" spans="1:11">
      <c r="A55" s="7"/>
      <c r="B55" s="7"/>
      <c r="C55" s="7"/>
      <c r="D55" s="7"/>
      <c r="E55" s="7"/>
      <c r="F55" s="7"/>
      <c r="G55" s="7"/>
      <c r="H55" s="7"/>
      <c r="I55" s="7"/>
      <c r="J55" s="7"/>
      <c r="K55" s="18"/>
    </row>
    <row r="56" spans="1:11">
      <c r="A56" s="7"/>
      <c r="B56" s="7"/>
      <c r="C56" s="7"/>
      <c r="D56" s="7"/>
      <c r="E56" s="7"/>
      <c r="F56" s="7"/>
      <c r="G56" s="7"/>
      <c r="H56" s="7"/>
      <c r="I56" s="7"/>
      <c r="J56" s="7"/>
      <c r="K56" s="18"/>
    </row>
    <row r="57" spans="1:11">
      <c r="A57" s="7"/>
      <c r="B57" s="7"/>
      <c r="C57" s="7"/>
      <c r="D57" s="7"/>
      <c r="E57" s="7"/>
      <c r="F57" s="7"/>
      <c r="G57" s="7"/>
      <c r="H57" s="7"/>
      <c r="I57" s="7"/>
      <c r="J57" s="7"/>
      <c r="K57" s="18"/>
    </row>
    <row r="58" spans="1:11">
      <c r="A58" s="7"/>
      <c r="B58" s="7"/>
      <c r="C58" s="7"/>
      <c r="D58" s="7"/>
      <c r="E58" s="7"/>
      <c r="F58" s="7"/>
      <c r="G58" s="7"/>
      <c r="H58" s="7"/>
      <c r="I58" s="7"/>
      <c r="J58" s="7"/>
      <c r="K58" s="18"/>
    </row>
    <row r="59" spans="1:11">
      <c r="A59" s="7"/>
      <c r="B59" s="7"/>
      <c r="C59" s="7"/>
      <c r="D59" s="7"/>
      <c r="E59" s="7"/>
      <c r="F59" s="7"/>
      <c r="G59" s="7"/>
      <c r="H59" s="7"/>
      <c r="I59" s="7"/>
      <c r="J59" s="7"/>
      <c r="K59" s="18"/>
    </row>
    <row r="60" spans="1:11">
      <c r="A60" s="7"/>
      <c r="B60" s="7"/>
      <c r="C60" s="7"/>
      <c r="D60" s="7"/>
      <c r="E60" s="7"/>
      <c r="F60" s="7"/>
      <c r="G60" s="7"/>
      <c r="H60" s="7"/>
      <c r="I60" s="7"/>
      <c r="J60" s="7"/>
      <c r="K60" s="18"/>
    </row>
    <row r="61" spans="1:11">
      <c r="A61" s="7"/>
      <c r="B61" s="7"/>
      <c r="C61" s="7"/>
      <c r="D61" s="7"/>
      <c r="E61" s="7"/>
      <c r="F61" s="7"/>
      <c r="G61" s="7"/>
      <c r="H61" s="7"/>
      <c r="I61" s="7"/>
      <c r="J61" s="7"/>
      <c r="K61" s="18"/>
    </row>
    <row r="62" spans="1:11">
      <c r="A62" s="7"/>
      <c r="B62" s="7"/>
      <c r="C62" s="7"/>
      <c r="D62" s="7"/>
      <c r="E62" s="7"/>
      <c r="F62" s="7"/>
      <c r="G62" s="7"/>
      <c r="H62" s="7"/>
      <c r="I62" s="7"/>
      <c r="J62" s="7"/>
      <c r="K62" s="18"/>
    </row>
    <row r="63" spans="1:11">
      <c r="A63" s="7"/>
      <c r="B63" s="7"/>
      <c r="C63" s="7"/>
      <c r="D63" s="7"/>
      <c r="E63" s="7"/>
      <c r="F63" s="7"/>
      <c r="G63" s="7"/>
      <c r="H63" s="7"/>
      <c r="I63" s="7"/>
      <c r="J63" s="7"/>
      <c r="K63" s="18"/>
    </row>
    <row r="64" spans="1:11">
      <c r="A64" s="7"/>
      <c r="B64" s="7"/>
      <c r="C64" s="7"/>
      <c r="D64" s="7"/>
      <c r="E64" s="7"/>
      <c r="F64" s="7"/>
      <c r="G64" s="7"/>
      <c r="H64" s="7"/>
      <c r="I64" s="7"/>
      <c r="J64" s="7"/>
      <c r="K64" s="18"/>
    </row>
    <row r="65" spans="1:11">
      <c r="A65" s="7"/>
      <c r="B65" s="7"/>
      <c r="C65" s="7"/>
      <c r="D65" s="7"/>
      <c r="E65" s="7"/>
      <c r="F65" s="7"/>
      <c r="G65" s="7"/>
      <c r="H65" s="7"/>
      <c r="I65" s="7"/>
      <c r="J65" s="7"/>
      <c r="K65" s="18"/>
    </row>
    <row r="66" spans="1:11">
      <c r="A66" s="7"/>
      <c r="B66" s="7"/>
      <c r="C66" s="7"/>
      <c r="D66" s="7"/>
      <c r="E66" s="7"/>
      <c r="F66" s="7"/>
      <c r="G66" s="7"/>
      <c r="H66" s="7"/>
      <c r="I66" s="7"/>
      <c r="J66" s="7"/>
      <c r="K66" s="18"/>
    </row>
    <row r="67" spans="1:11">
      <c r="A67" s="7"/>
      <c r="B67" s="7"/>
      <c r="C67" s="7"/>
      <c r="D67" s="7"/>
      <c r="E67" s="7"/>
      <c r="F67" s="7"/>
      <c r="G67" s="7"/>
      <c r="H67" s="7"/>
      <c r="I67" s="7"/>
      <c r="J67" s="7"/>
      <c r="K67" s="18"/>
    </row>
    <row r="68" spans="1:11">
      <c r="A68" s="7"/>
      <c r="B68" s="7"/>
      <c r="C68" s="7"/>
      <c r="D68" s="7"/>
      <c r="E68" s="7"/>
      <c r="F68" s="7"/>
      <c r="G68" s="7"/>
      <c r="H68" s="7"/>
      <c r="I68" s="7"/>
      <c r="J68" s="7"/>
      <c r="K68" s="18"/>
    </row>
    <row r="69" spans="1:11">
      <c r="A69" s="7"/>
      <c r="B69" s="7"/>
      <c r="C69" s="7"/>
      <c r="D69" s="7"/>
      <c r="E69" s="7"/>
      <c r="F69" s="7"/>
      <c r="G69" s="7"/>
      <c r="H69" s="7"/>
      <c r="I69" s="7"/>
      <c r="J69" s="7"/>
      <c r="K69" s="18"/>
    </row>
    <row r="70" spans="1:11">
      <c r="A70" s="7"/>
      <c r="B70" s="7"/>
      <c r="C70" s="7"/>
      <c r="D70" s="7"/>
      <c r="E70" s="7"/>
      <c r="F70" s="7"/>
      <c r="G70" s="7"/>
      <c r="H70" s="7"/>
      <c r="I70" s="7"/>
      <c r="J70" s="7"/>
      <c r="K70" s="18"/>
    </row>
    <row r="71" spans="1:11">
      <c r="A71" s="7"/>
      <c r="B71" s="7"/>
      <c r="C71" s="7"/>
      <c r="D71" s="7"/>
      <c r="E71" s="7"/>
      <c r="F71" s="7"/>
      <c r="G71" s="7"/>
      <c r="H71" s="7"/>
      <c r="I71" s="7"/>
      <c r="J71" s="7"/>
      <c r="K71" s="18"/>
    </row>
    <row r="72" spans="1:11">
      <c r="A72" s="7"/>
      <c r="B72" s="7"/>
      <c r="C72" s="7"/>
      <c r="D72" s="7"/>
      <c r="E72" s="7"/>
      <c r="F72" s="7"/>
      <c r="G72" s="7"/>
      <c r="H72" s="7"/>
      <c r="I72" s="7"/>
      <c r="J72" s="7"/>
      <c r="K72" s="18"/>
    </row>
    <row r="73" spans="1:11">
      <c r="A73" s="7"/>
      <c r="B73" s="7"/>
      <c r="C73" s="7"/>
      <c r="D73" s="7"/>
      <c r="E73" s="7"/>
      <c r="F73" s="7"/>
      <c r="G73" s="7"/>
      <c r="H73" s="7"/>
      <c r="I73" s="7"/>
      <c r="J73" s="7"/>
      <c r="K73" s="18"/>
    </row>
    <row r="74" spans="1:11">
      <c r="A74" s="7"/>
      <c r="B74" s="7"/>
      <c r="C74" s="7"/>
      <c r="D74" s="7"/>
      <c r="E74" s="7"/>
      <c r="F74" s="7"/>
      <c r="G74" s="7"/>
      <c r="H74" s="7"/>
      <c r="I74" s="7"/>
      <c r="J74" s="7"/>
      <c r="K74" s="18"/>
    </row>
    <row r="75" spans="1:11">
      <c r="A75" s="7"/>
      <c r="B75" s="7"/>
      <c r="C75" s="7"/>
      <c r="D75" s="7"/>
      <c r="E75" s="7"/>
      <c r="F75" s="7"/>
      <c r="G75" s="7"/>
      <c r="H75" s="7"/>
      <c r="I75" s="7"/>
      <c r="J75" s="7"/>
      <c r="K75" s="18"/>
    </row>
    <row r="76" spans="1:11">
      <c r="A76" s="7"/>
      <c r="B76" s="7"/>
      <c r="C76" s="7"/>
      <c r="D76" s="7"/>
      <c r="E76" s="7"/>
      <c r="F76" s="7"/>
      <c r="G76" s="7"/>
      <c r="H76" s="7"/>
      <c r="I76" s="7"/>
      <c r="J76" s="7"/>
      <c r="K76" s="18"/>
    </row>
    <row r="77" spans="1:11">
      <c r="A77" s="7"/>
      <c r="B77" s="7"/>
      <c r="C77" s="7"/>
      <c r="D77" s="7"/>
      <c r="E77" s="7"/>
      <c r="F77" s="7"/>
      <c r="G77" s="7"/>
      <c r="H77" s="7"/>
      <c r="I77" s="7"/>
      <c r="J77" s="7"/>
      <c r="K77" s="18"/>
    </row>
    <row r="78" spans="1:11">
      <c r="A78" s="7"/>
      <c r="B78" s="7"/>
      <c r="C78" s="7"/>
      <c r="D78" s="7"/>
      <c r="E78" s="7"/>
      <c r="F78" s="7"/>
      <c r="G78" s="7"/>
      <c r="H78" s="7"/>
      <c r="I78" s="7"/>
      <c r="J78" s="7"/>
      <c r="K78" s="18"/>
    </row>
    <row r="79" spans="1:11">
      <c r="A79" s="7"/>
      <c r="B79" s="7"/>
      <c r="C79" s="7"/>
      <c r="D79" s="7"/>
      <c r="E79" s="7"/>
      <c r="F79" s="7"/>
      <c r="G79" s="7"/>
      <c r="H79" s="7"/>
      <c r="I79" s="7"/>
      <c r="J79" s="7"/>
      <c r="K79" s="18"/>
    </row>
    <row r="80" spans="1:11">
      <c r="A80" s="7"/>
      <c r="B80" s="7"/>
      <c r="C80" s="7"/>
      <c r="D80" s="7"/>
      <c r="E80" s="7"/>
      <c r="F80" s="7"/>
      <c r="G80" s="7"/>
      <c r="H80" s="7"/>
      <c r="I80" s="7"/>
      <c r="J80" s="7"/>
      <c r="K80" s="18"/>
    </row>
    <row r="81" spans="1:11">
      <c r="A81" s="7"/>
      <c r="B81" s="7"/>
      <c r="C81" s="7"/>
      <c r="D81" s="7"/>
      <c r="E81" s="7"/>
      <c r="F81" s="7"/>
      <c r="G81" s="7"/>
      <c r="H81" s="7"/>
      <c r="I81" s="7"/>
      <c r="J81" s="7"/>
      <c r="K81" s="18"/>
    </row>
    <row r="82" spans="1:11">
      <c r="A82" s="7"/>
      <c r="B82" s="7"/>
      <c r="C82" s="7"/>
      <c r="D82" s="7"/>
      <c r="E82" s="7"/>
      <c r="F82" s="7"/>
      <c r="G82" s="7"/>
      <c r="H82" s="7"/>
      <c r="I82" s="7"/>
      <c r="J82" s="7"/>
      <c r="K82" s="18"/>
    </row>
    <row r="83" spans="1:11">
      <c r="A83" s="7"/>
      <c r="B83" s="7"/>
      <c r="C83" s="7"/>
      <c r="D83" s="7"/>
      <c r="E83" s="7"/>
      <c r="F83" s="7"/>
      <c r="G83" s="7"/>
      <c r="H83" s="7"/>
      <c r="I83" s="7"/>
      <c r="J83" s="7"/>
      <c r="K83" s="18"/>
    </row>
    <row r="84" spans="1:11">
      <c r="A84" s="7"/>
      <c r="B84" s="7"/>
      <c r="C84" s="7"/>
      <c r="D84" s="7"/>
      <c r="E84" s="7"/>
      <c r="F84" s="7"/>
      <c r="G84" s="7"/>
      <c r="H84" s="7"/>
      <c r="I84" s="7"/>
      <c r="J84" s="7"/>
      <c r="K84" s="18"/>
    </row>
    <row r="85" spans="1:11">
      <c r="A85" s="7"/>
      <c r="B85" s="7"/>
      <c r="C85" s="7"/>
      <c r="D85" s="7"/>
      <c r="E85" s="7"/>
      <c r="F85" s="7"/>
      <c r="G85" s="7"/>
      <c r="H85" s="7"/>
      <c r="I85" s="7"/>
      <c r="J85" s="7"/>
      <c r="K85" s="18"/>
    </row>
    <row r="86" spans="1:11">
      <c r="A86" s="7"/>
      <c r="B86" s="7"/>
      <c r="C86" s="7"/>
      <c r="D86" s="7"/>
      <c r="E86" s="7"/>
      <c r="F86" s="7"/>
      <c r="G86" s="7"/>
      <c r="H86" s="7"/>
      <c r="I86" s="7"/>
      <c r="J86" s="7"/>
      <c r="K86" s="18"/>
    </row>
    <row r="87" spans="1:11">
      <c r="A87" s="7"/>
      <c r="B87" s="7"/>
      <c r="C87" s="7"/>
      <c r="D87" s="7"/>
      <c r="E87" s="7"/>
      <c r="F87" s="7"/>
      <c r="G87" s="7"/>
      <c r="H87" s="7"/>
      <c r="I87" s="7"/>
      <c r="J87" s="7"/>
      <c r="K87" s="18"/>
    </row>
    <row r="88" spans="1:11">
      <c r="A88" s="7"/>
      <c r="B88" s="7"/>
      <c r="C88" s="7"/>
      <c r="D88" s="7"/>
      <c r="E88" s="7"/>
      <c r="F88" s="7"/>
      <c r="G88" s="7"/>
      <c r="H88" s="7"/>
      <c r="I88" s="7"/>
      <c r="J88" s="7"/>
      <c r="K88" s="18"/>
    </row>
    <row r="89" spans="1:11">
      <c r="A89" s="7"/>
      <c r="B89" s="7"/>
      <c r="C89" s="7"/>
      <c r="D89" s="7"/>
      <c r="E89" s="7"/>
      <c r="F89" s="7"/>
      <c r="G89" s="7"/>
      <c r="H89" s="7"/>
      <c r="I89" s="7"/>
      <c r="J89" s="7"/>
      <c r="K89" s="18"/>
    </row>
    <row r="90" spans="1:11">
      <c r="A90" s="7"/>
      <c r="B90" s="7"/>
      <c r="C90" s="7"/>
      <c r="D90" s="7"/>
      <c r="E90" s="7"/>
      <c r="F90" s="7"/>
      <c r="G90" s="7"/>
      <c r="H90" s="7"/>
      <c r="I90" s="7"/>
      <c r="J90" s="7"/>
      <c r="K90" s="18"/>
    </row>
    <row r="91" spans="1:11">
      <c r="A91" s="7"/>
      <c r="B91" s="7"/>
      <c r="C91" s="7"/>
      <c r="D91" s="7"/>
      <c r="E91" s="7"/>
      <c r="F91" s="7"/>
      <c r="G91" s="7"/>
      <c r="H91" s="7"/>
      <c r="I91" s="7"/>
      <c r="J91" s="7"/>
      <c r="K91" s="18"/>
    </row>
    <row r="92" spans="1:11">
      <c r="A92" s="7"/>
      <c r="B92" s="7"/>
      <c r="C92" s="7"/>
      <c r="D92" s="7"/>
      <c r="E92" s="7"/>
      <c r="F92" s="7"/>
      <c r="G92" s="7"/>
      <c r="H92" s="7"/>
      <c r="I92" s="7"/>
      <c r="J92" s="7"/>
      <c r="K92" s="18"/>
    </row>
    <row r="93" spans="1:11">
      <c r="A93" s="7"/>
      <c r="B93" s="7"/>
      <c r="C93" s="7"/>
      <c r="D93" s="7"/>
      <c r="E93" s="7"/>
      <c r="F93" s="7"/>
      <c r="G93" s="7"/>
      <c r="H93" s="7"/>
      <c r="I93" s="7"/>
      <c r="J93" s="7"/>
      <c r="K93" s="18"/>
    </row>
    <row r="94" spans="1:11">
      <c r="A94" s="7"/>
      <c r="B94" s="7"/>
      <c r="C94" s="7"/>
      <c r="D94" s="7"/>
      <c r="E94" s="7"/>
      <c r="F94" s="7"/>
      <c r="G94" s="7"/>
      <c r="H94" s="7"/>
      <c r="I94" s="7"/>
      <c r="J94" s="7"/>
      <c r="K94" s="18"/>
    </row>
    <row r="95" spans="1:11">
      <c r="A95" s="7"/>
      <c r="B95" s="7"/>
      <c r="C95" s="7"/>
      <c r="D95" s="7"/>
      <c r="E95" s="7"/>
      <c r="F95" s="7"/>
      <c r="G95" s="7"/>
      <c r="H95" s="7"/>
      <c r="I95" s="7"/>
      <c r="J95" s="7"/>
      <c r="K95" s="18"/>
    </row>
    <row r="96" spans="1:11">
      <c r="A96" s="7"/>
      <c r="B96" s="7"/>
      <c r="C96" s="7"/>
      <c r="D96" s="7"/>
      <c r="E96" s="7"/>
      <c r="F96" s="7"/>
      <c r="G96" s="7"/>
      <c r="H96" s="7"/>
      <c r="I96" s="7"/>
      <c r="J96" s="7"/>
      <c r="K96" s="18"/>
    </row>
    <row r="97" spans="1:11">
      <c r="A97" s="7"/>
      <c r="B97" s="7"/>
      <c r="C97" s="7"/>
      <c r="D97" s="7"/>
      <c r="E97" s="7"/>
      <c r="F97" s="7"/>
      <c r="G97" s="7"/>
      <c r="H97" s="7"/>
      <c r="I97" s="7"/>
      <c r="J97" s="7"/>
      <c r="K97" s="18"/>
    </row>
    <row r="98" spans="1:11">
      <c r="A98" s="7"/>
      <c r="B98" s="7"/>
      <c r="C98" s="7"/>
      <c r="D98" s="7"/>
      <c r="E98" s="7"/>
      <c r="F98" s="7"/>
      <c r="G98" s="7"/>
      <c r="H98" s="7"/>
      <c r="I98" s="7"/>
      <c r="J98" s="7"/>
      <c r="K98" s="18"/>
    </row>
    <row r="99" spans="1:11">
      <c r="A99" s="7"/>
      <c r="B99" s="7"/>
      <c r="C99" s="7"/>
      <c r="D99" s="7"/>
      <c r="E99" s="7"/>
      <c r="F99" s="7"/>
      <c r="G99" s="7"/>
      <c r="H99" s="7"/>
      <c r="I99" s="7"/>
      <c r="J99" s="7"/>
      <c r="K99" s="18"/>
    </row>
    <row r="100" spans="1:1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18"/>
    </row>
    <row r="101" spans="1:1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18"/>
    </row>
    <row r="102" spans="1:1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18"/>
    </row>
    <row r="103" spans="1:1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18"/>
    </row>
    <row r="104" spans="1:1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18"/>
    </row>
    <row r="105" spans="1:1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18"/>
    </row>
    <row r="106" spans="1:1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18"/>
    </row>
    <row r="107" spans="1:1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18"/>
    </row>
    <row r="108" spans="1:1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18"/>
    </row>
    <row r="109" spans="1:1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18"/>
    </row>
    <row r="110" spans="1:1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18"/>
    </row>
    <row r="111" spans="1: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18"/>
    </row>
    <row r="112" spans="1:1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18"/>
    </row>
    <row r="113" spans="1:1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18"/>
      <c r="L113" s="81"/>
      <c r="M113" s="81"/>
      <c r="N113" s="81"/>
    </row>
    <row r="114" spans="1: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18"/>
    </row>
    <row r="115" spans="1:1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18"/>
    </row>
    <row r="116" spans="1:1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18"/>
    </row>
    <row r="117" spans="1:1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18"/>
    </row>
    <row r="118" spans="1:1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18"/>
    </row>
    <row r="119" spans="1:1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18"/>
    </row>
    <row r="120" spans="1:1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18"/>
    </row>
    <row r="121" spans="1:1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18"/>
    </row>
    <row r="122" spans="1:1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18"/>
    </row>
    <row r="123" spans="1:1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18"/>
    </row>
    <row r="124" spans="1:1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18"/>
    </row>
    <row r="125" spans="1:1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18"/>
    </row>
    <row r="126" spans="1:1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18"/>
    </row>
    <row r="127" spans="1:1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18"/>
    </row>
    <row r="128" spans="1:1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18"/>
    </row>
    <row r="129" spans="1:1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18"/>
    </row>
    <row r="130" spans="1:1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18"/>
    </row>
    <row r="131" spans="1:1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</row>
  </sheetData>
  <sheetProtection algorithmName="SHA-512" hashValue="HlLOS9Xy0ieExMfLyjn9Pz28qBfSERHN1FZwaDiGcyt+23Stzfa3fT4xL+SVAfxUwZaYMIUgqHgOJJx2XKGhYQ==" saltValue="WVZV4ETsg4fHvfShtN+EEA==" spinCount="100000" sheet="1" objects="1" scenarios="1" selectLockedCells="1" selectUnlockedCells="1"/>
  <printOptions horizontalCentered="1"/>
  <pageMargins left="0.59055118110236227" right="0.59055118110236227" top="0.78740157480314965" bottom="1.9685039370078741" header="0.31496062992125984" footer="0.31496062992125984"/>
  <pageSetup paperSize="9" scale="80" orientation="portrait" r:id="rId1"/>
  <headerFooter scaleWithDoc="0" alignWithMargins="0">
    <oddHeader>&amp;C&amp;8KBOB - Gbobbeurteilung von Gebäuden</oddHeader>
    <oddFooter>&amp;L&amp;8&amp;A&amp;R&amp;8Seite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ACF9-78CC-48C2-99F1-BDFA184A5CF8}">
  <sheetPr>
    <tabColor theme="9"/>
  </sheetPr>
  <dimension ref="A1:AL28"/>
  <sheetViews>
    <sheetView workbookViewId="0">
      <selection activeCell="D5" sqref="D5"/>
    </sheetView>
  </sheetViews>
  <sheetFormatPr baseColWidth="10" defaultRowHeight="11.25"/>
  <cols>
    <col min="1" max="1" width="3" style="9" customWidth="1"/>
    <col min="2" max="2" width="23.7109375" style="9" customWidth="1"/>
    <col min="3" max="3" width="7.5703125" style="9" bestFit="1" customWidth="1"/>
    <col min="4" max="33" width="8.85546875" style="9" customWidth="1"/>
    <col min="34" max="34" width="3" style="9" customWidth="1"/>
    <col min="35" max="35" width="10.140625" style="9" bestFit="1" customWidth="1"/>
    <col min="36" max="36" width="12.85546875" style="9" bestFit="1" customWidth="1"/>
    <col min="37" max="37" width="9.7109375" style="9" bestFit="1" customWidth="1"/>
    <col min="38" max="38" width="2.7109375" style="9" customWidth="1"/>
    <col min="39" max="16384" width="11.42578125" style="9"/>
  </cols>
  <sheetData>
    <row r="1" spans="1:38" s="14" customFormat="1" ht="24.75" customHeight="1" thickBot="1">
      <c r="A1" s="213"/>
      <c r="B1" s="214"/>
      <c r="C1" s="215"/>
      <c r="D1" s="441" t="str">
        <f>Sprachwahl!A178</f>
        <v>Huile de chauffage</v>
      </c>
      <c r="E1" s="442"/>
      <c r="F1" s="443"/>
      <c r="G1" s="441" t="str">
        <f>Sprachwahl!A179</f>
        <v>Gaz naturel</v>
      </c>
      <c r="H1" s="442"/>
      <c r="I1" s="443"/>
      <c r="J1" s="441" t="str">
        <f>Sprachwahl!A180</f>
        <v>Charbon/coke de houille</v>
      </c>
      <c r="K1" s="442"/>
      <c r="L1" s="443"/>
      <c r="M1" s="441" t="str">
        <f>Sprachwahl!A181</f>
        <v>Bois (bûches)</v>
      </c>
      <c r="N1" s="442"/>
      <c r="O1" s="443"/>
      <c r="P1" s="441" t="str">
        <f>Sprachwahl!A182</f>
        <v>Copeaux de bois</v>
      </c>
      <c r="Q1" s="442"/>
      <c r="R1" s="443"/>
      <c r="S1" s="441" t="str">
        <f>Sprachwahl!A183</f>
        <v>Granules (pellets)</v>
      </c>
      <c r="T1" s="442"/>
      <c r="U1" s="443"/>
      <c r="V1" s="441" t="str">
        <f>Sprachwahl!A184</f>
        <v>Chaleur à distance</v>
      </c>
      <c r="W1" s="442"/>
      <c r="X1" s="443"/>
      <c r="Y1" s="441" t="str">
        <f>Sprachwahl!A185</f>
        <v>Pompe à chaleur électrique
air-eau</v>
      </c>
      <c r="Z1" s="442"/>
      <c r="AA1" s="443"/>
      <c r="AB1" s="441" t="str">
        <f>Sprachwahl!A186</f>
        <v>Pompe à chaleur électrique
sonde géothermique</v>
      </c>
      <c r="AC1" s="442"/>
      <c r="AD1" s="443"/>
      <c r="AE1" s="441" t="str">
        <f>Sprachwahl!A187</f>
        <v>Photovoltaïque</v>
      </c>
      <c r="AF1" s="442"/>
      <c r="AG1" s="443"/>
      <c r="AH1" s="45"/>
      <c r="AI1" s="45"/>
      <c r="AJ1" s="45"/>
      <c r="AK1" s="384"/>
      <c r="AL1" s="49"/>
    </row>
    <row r="2" spans="1:38" s="14" customFormat="1" ht="12" thickBot="1">
      <c r="A2" s="377" t="str">
        <f>Sprachwahl!A188</f>
        <v>N° d'identification Données d'écobilan de la KBOB</v>
      </c>
      <c r="B2" s="214"/>
      <c r="C2" s="215"/>
      <c r="D2" s="214"/>
      <c r="E2" s="214">
        <v>41.000999999999998</v>
      </c>
      <c r="F2" s="215"/>
      <c r="G2" s="214"/>
      <c r="H2" s="214">
        <v>41.002000000000002</v>
      </c>
      <c r="I2" s="215"/>
      <c r="J2" s="214"/>
      <c r="K2" s="214">
        <v>41.003999999999998</v>
      </c>
      <c r="L2" s="215"/>
      <c r="M2" s="214"/>
      <c r="N2" s="214">
        <v>41.006</v>
      </c>
      <c r="O2" s="215"/>
      <c r="P2" s="214"/>
      <c r="Q2" s="214">
        <v>41.006999999999998</v>
      </c>
      <c r="R2" s="215"/>
      <c r="S2" s="214"/>
      <c r="T2" s="214">
        <v>41.008000000000003</v>
      </c>
      <c r="U2" s="215"/>
      <c r="V2" s="214"/>
      <c r="W2" s="214">
        <v>41.015999999999998</v>
      </c>
      <c r="X2" s="215"/>
      <c r="Y2" s="214"/>
      <c r="Z2" s="214">
        <v>44.000999999999998</v>
      </c>
      <c r="AA2" s="215"/>
      <c r="AB2" s="214"/>
      <c r="AC2" s="214">
        <v>44.002000000000002</v>
      </c>
      <c r="AD2" s="215"/>
      <c r="AE2" s="214"/>
      <c r="AF2" s="214">
        <v>46.000999999999998</v>
      </c>
      <c r="AG2" s="215"/>
      <c r="AH2" s="45"/>
      <c r="AI2" s="45"/>
      <c r="AJ2" s="45"/>
      <c r="AK2" s="48"/>
      <c r="AL2" s="49"/>
    </row>
    <row r="3" spans="1:38" ht="45" customHeight="1" thickBot="1">
      <c r="A3" s="216" t="str">
        <f>Sprachwahl!A189</f>
        <v>N°</v>
      </c>
      <c r="B3" s="217" t="str">
        <f>Sprachwahl!A190</f>
        <v>Bâtiment</v>
      </c>
      <c r="C3" s="218" t="str">
        <f>Sprachwahl!A191</f>
        <v>SRE (m²)</v>
      </c>
      <c r="D3" s="219" t="str">
        <f>Sprachwahl!A192</f>
        <v>Consom-mation
litre/an</v>
      </c>
      <c r="E3" s="220" t="str">
        <f>Sprachwahl!A193</f>
        <v>Kg CO₂/an</v>
      </c>
      <c r="F3" s="221" t="str">
        <f>Sprachwahl!A194</f>
        <v>Kg CO₂/
an*m²</v>
      </c>
      <c r="G3" s="219" t="str">
        <f>Sprachwahl!A195</f>
        <v>Consom-mation
m³/an</v>
      </c>
      <c r="H3" s="220" t="str">
        <f>Sprachwahl!A196</f>
        <v>Kg CO₂/an</v>
      </c>
      <c r="I3" s="221" t="str">
        <f>Sprachwahl!A197</f>
        <v>Kg CO₂/
an*m²</v>
      </c>
      <c r="J3" s="219" t="str">
        <f>Sprachwahl!A198</f>
        <v>Consom-mation
kg/an</v>
      </c>
      <c r="K3" s="220" t="str">
        <f>Sprachwahl!A199</f>
        <v>Kg CO₂/an</v>
      </c>
      <c r="L3" s="221" t="str">
        <f>Sprachwahl!A200</f>
        <v>Kg CO2/
an*m²</v>
      </c>
      <c r="M3" s="219" t="str">
        <f>Sprachwahl!A201</f>
        <v>Consom-mation
kg/an</v>
      </c>
      <c r="N3" s="220" t="str">
        <f>Sprachwahl!A202</f>
        <v>Kg CO₂/an</v>
      </c>
      <c r="O3" s="221" t="str">
        <f>Sprachwahl!A203</f>
        <v>Kg CO₂/
an*m²</v>
      </c>
      <c r="P3" s="219" t="str">
        <f>Sprachwahl!A204</f>
        <v>Consom-mation
kg/an</v>
      </c>
      <c r="Q3" s="220" t="str">
        <f>Sprachwahl!A205</f>
        <v>Kg CO₂/an</v>
      </c>
      <c r="R3" s="221" t="str">
        <f>Sprachwahl!A206</f>
        <v>Kg CO₂/
an*m²</v>
      </c>
      <c r="S3" s="219" t="str">
        <f>Sprachwahl!A207</f>
        <v>Consom-mation
kg/an</v>
      </c>
      <c r="T3" s="220" t="str">
        <f>Sprachwahl!A208</f>
        <v>Kg CO₂/an</v>
      </c>
      <c r="U3" s="221" t="str">
        <f>Sprachwahl!A209</f>
        <v>Kg CO₂/
an*m²</v>
      </c>
      <c r="V3" s="219" t="str">
        <f>Sprachwahl!A210</f>
        <v>Consom-mation
MJ/an</v>
      </c>
      <c r="W3" s="220" t="str">
        <f>Sprachwahl!A211</f>
        <v>Kg CO₂/an</v>
      </c>
      <c r="X3" s="221" t="str">
        <f>Sprachwahl!A212</f>
        <v>Kg CO₂/
an*m²</v>
      </c>
      <c r="Y3" s="219" t="str">
        <f>Sprachwahl!A213</f>
        <v>Consom-mation
kg/an</v>
      </c>
      <c r="Z3" s="220" t="str">
        <f>Sprachwahl!A214</f>
        <v>Kg CO₂/an</v>
      </c>
      <c r="AA3" s="221" t="str">
        <f>Sprachwahl!A215</f>
        <v>Kg CO₂/
an*m²</v>
      </c>
      <c r="AB3" s="219" t="str">
        <f>Sprachwahl!A216</f>
        <v>Consom-mation
kg/an</v>
      </c>
      <c r="AC3" s="220" t="str">
        <f>Sprachwahl!A217</f>
        <v>Kg CO₂/an</v>
      </c>
      <c r="AD3" s="221" t="str">
        <f>Sprachwahl!A218</f>
        <v>Kg CO₂/
an*m²</v>
      </c>
      <c r="AE3" s="219" t="str">
        <f>Sprachwahl!A219</f>
        <v>Consom-mation kWh/an</v>
      </c>
      <c r="AF3" s="220" t="str">
        <f>Sprachwahl!A220</f>
        <v>Kg CO₂/an</v>
      </c>
      <c r="AG3" s="221" t="str">
        <f>Sprachwahl!A221</f>
        <v>Kg CO₂/
an*m²</v>
      </c>
      <c r="AH3" s="46"/>
      <c r="AI3" s="381" t="str">
        <f>Sprachwahl!A223</f>
        <v>Total
Kg CO₂/an</v>
      </c>
      <c r="AJ3" s="381" t="str">
        <f>Sprachwahl!A224</f>
        <v>Total
Kg CO₂/an*m²</v>
      </c>
      <c r="AK3" s="398" t="str">
        <f>Sprachwahl!A225</f>
        <v>Évaluation</v>
      </c>
      <c r="AL3" s="50"/>
    </row>
    <row r="4" spans="1:38" ht="12" thickBot="1">
      <c r="A4" s="397" t="str">
        <f>Sprachwahl!A222</f>
        <v xml:space="preserve">Facteurs de correction </v>
      </c>
      <c r="B4" s="378"/>
      <c r="C4" s="379"/>
      <c r="D4" s="378"/>
      <c r="E4" s="380">
        <v>3.19</v>
      </c>
      <c r="F4" s="379"/>
      <c r="G4" s="378"/>
      <c r="H4" s="380">
        <v>2.61</v>
      </c>
      <c r="I4" s="379"/>
      <c r="J4" s="378"/>
      <c r="K4" s="380">
        <v>3.6</v>
      </c>
      <c r="L4" s="379"/>
      <c r="M4" s="378"/>
      <c r="N4" s="380">
        <v>0.153</v>
      </c>
      <c r="O4" s="379"/>
      <c r="P4" s="378"/>
      <c r="Q4" s="380">
        <v>5.6000000000000001E-2</v>
      </c>
      <c r="R4" s="379"/>
      <c r="S4" s="378"/>
      <c r="T4" s="380">
        <v>2.8000000000000001E-2</v>
      </c>
      <c r="U4" s="379"/>
      <c r="V4" s="378"/>
      <c r="W4" s="380">
        <v>0.03</v>
      </c>
      <c r="X4" s="379"/>
      <c r="Y4" s="378"/>
      <c r="Z4" s="380">
        <v>5.8000000000000003E-2</v>
      </c>
      <c r="AA4" s="379"/>
      <c r="AB4" s="378"/>
      <c r="AC4" s="380">
        <v>5.3999999999999999E-2</v>
      </c>
      <c r="AD4" s="379"/>
      <c r="AE4" s="378"/>
      <c r="AF4" s="380">
        <v>8.1000000000000003E-2</v>
      </c>
      <c r="AG4" s="379"/>
      <c r="AH4" s="339"/>
      <c r="AI4" s="383"/>
      <c r="AJ4" s="383"/>
      <c r="AK4" s="382"/>
      <c r="AL4" s="50"/>
    </row>
    <row r="5" spans="1:38" ht="12.75" customHeight="1">
      <c r="A5" s="222">
        <v>1</v>
      </c>
      <c r="B5" s="12" t="str">
        <f>IF('01 ¦  Daten - Données'!B9="","",'01 ¦  Daten - Données'!B9)</f>
        <v/>
      </c>
      <c r="C5" s="117" t="str">
        <f>'01 ¦  Daten - Données'!N9</f>
        <v/>
      </c>
      <c r="D5" s="372"/>
      <c r="E5" s="12" t="str">
        <f t="shared" ref="E5:E19" si="0">IF(D5="","",D5*E$4)</f>
        <v/>
      </c>
      <c r="F5" s="13" t="str">
        <f>IF(OR($C5="",D5="",E5=""),"",E5/$C5)</f>
        <v/>
      </c>
      <c r="G5" s="372"/>
      <c r="H5" s="12" t="str">
        <f>IF(G5="","",G5*H$4)</f>
        <v/>
      </c>
      <c r="I5" s="13" t="str">
        <f>IF(OR($C5="",G5="",H5=""),"",H5/$C5)</f>
        <v/>
      </c>
      <c r="J5" s="376"/>
      <c r="K5" s="12" t="str">
        <f t="shared" ref="K5:K19" si="1">IF(J5="","",J5*K$4)</f>
        <v/>
      </c>
      <c r="L5" s="13" t="str">
        <f>IF(OR($C5="",J5="",K5=""),"",K5/$C5)</f>
        <v/>
      </c>
      <c r="M5" s="376"/>
      <c r="N5" s="12" t="str">
        <f>IF(M5="","",M5*N$4)</f>
        <v/>
      </c>
      <c r="O5" s="13" t="str">
        <f>IF(OR($C5="",M5="",N5=""),"",N5/$C5)</f>
        <v/>
      </c>
      <c r="P5" s="376"/>
      <c r="Q5" s="12" t="str">
        <f t="shared" ref="Q5:Q19" si="2">IF(P5="","",P5*Q$4)</f>
        <v/>
      </c>
      <c r="R5" s="13" t="str">
        <f>IF(OR($C5="",P5="",Q5=""),"",Q5/$C5)</f>
        <v/>
      </c>
      <c r="S5" s="376"/>
      <c r="T5" s="12" t="str">
        <f t="shared" ref="T5:T19" si="3">IF(S5="","",S5*T$4)</f>
        <v/>
      </c>
      <c r="U5" s="13" t="str">
        <f t="shared" ref="U5:U19" si="4">IF(OR($C5="",S5="",T5=""),"",T5/$C5)</f>
        <v/>
      </c>
      <c r="V5" s="376"/>
      <c r="W5" s="12" t="str">
        <f t="shared" ref="W5:W19" si="5">IF(V5="","",V5*W$4)</f>
        <v/>
      </c>
      <c r="X5" s="13" t="str">
        <f t="shared" ref="X5:X19" si="6">IF(OR($C5="",V5="",W5=""),"",W5/$C5)</f>
        <v/>
      </c>
      <c r="Y5" s="376"/>
      <c r="Z5" s="12" t="str">
        <f>IF(Y5="","",Y5*Z$4)</f>
        <v/>
      </c>
      <c r="AA5" s="13" t="str">
        <f>IF(OR($C5="",Y5="",Z5=""),"",Z5/$C5)</f>
        <v/>
      </c>
      <c r="AB5" s="376"/>
      <c r="AC5" s="12" t="str">
        <f t="shared" ref="AC5:AC19" si="7">IF(AB5="","",AB5*AC$4)</f>
        <v/>
      </c>
      <c r="AD5" s="13" t="str">
        <f>IF(OR($C5="",AB5="",AC5=""),"",AC5/$C5)</f>
        <v/>
      </c>
      <c r="AE5" s="376"/>
      <c r="AF5" s="12" t="str">
        <f t="shared" ref="AF5:AF19" si="8">IF(AE5="","",AE5*AF$4)</f>
        <v/>
      </c>
      <c r="AG5" s="13" t="str">
        <f>IF(OR($C5="",AE5="",AF5=""),"",AF5/$C5)</f>
        <v/>
      </c>
      <c r="AH5" s="46"/>
      <c r="AI5" s="19" t="str">
        <f t="shared" ref="AI5:AI19" si="9">IF(SUM(E5,H5,K5,N5,Q5,Z5,AC5,T5,W5,AF5)=0,"",SUM(E5,H5,K5,N5,Q5,Z5,AC5,T5,W5,AF5))</f>
        <v/>
      </c>
      <c r="AJ5" s="16" t="str">
        <f t="shared" ref="AJ5:AJ19" si="10">IFERROR(AI5/C5,"")</f>
        <v/>
      </c>
      <c r="AK5" s="13" t="str">
        <f>'04 ¦ Grundlagen - Bases'!F151</f>
        <v/>
      </c>
      <c r="AL5" s="51"/>
    </row>
    <row r="6" spans="1:38" ht="12.75" customHeight="1">
      <c r="A6" s="223">
        <v>2</v>
      </c>
      <c r="B6" s="10" t="str">
        <f>IF('01 ¦  Daten - Données'!B10="","",'01 ¦  Daten - Données'!B10)</f>
        <v/>
      </c>
      <c r="C6" s="117" t="str">
        <f>'01 ¦  Daten - Données'!N10</f>
        <v/>
      </c>
      <c r="D6" s="373"/>
      <c r="E6" s="12" t="str">
        <f t="shared" si="0"/>
        <v/>
      </c>
      <c r="F6" s="13" t="str">
        <f t="shared" ref="F6:F19" si="11">IF(OR($C6="",D6="",E6=""),"",E6/$C6)</f>
        <v/>
      </c>
      <c r="G6" s="373"/>
      <c r="H6" s="12" t="str">
        <f t="shared" ref="H6:H19" si="12">IF(G6="","",G6*H$4)</f>
        <v/>
      </c>
      <c r="I6" s="13" t="str">
        <f t="shared" ref="I6:I19" si="13">IF(OR($C6="",G6="",H6=""),"",H6/$C6)</f>
        <v/>
      </c>
      <c r="J6" s="374"/>
      <c r="K6" s="12" t="str">
        <f t="shared" si="1"/>
        <v/>
      </c>
      <c r="L6" s="13" t="str">
        <f t="shared" ref="L6:L19" si="14">IF(OR($C6="",J6="",K6=""),"",K6/$C6)</f>
        <v/>
      </c>
      <c r="M6" s="374"/>
      <c r="N6" s="12" t="str">
        <f t="shared" ref="N6:N19" si="15">IF(M6="","",M6*$E$4)</f>
        <v/>
      </c>
      <c r="O6" s="13" t="str">
        <f t="shared" ref="O6:O19" si="16">IF(OR($C6="",M6="",N6=""),"",N6/$C6)</f>
        <v/>
      </c>
      <c r="P6" s="374"/>
      <c r="Q6" s="12" t="str">
        <f t="shared" si="2"/>
        <v/>
      </c>
      <c r="R6" s="13" t="str">
        <f t="shared" ref="R6:R19" si="17">IF(OR($C6="",P6="",Q6=""),"",Q6/$C6)</f>
        <v/>
      </c>
      <c r="S6" s="374"/>
      <c r="T6" s="12" t="str">
        <f t="shared" si="3"/>
        <v/>
      </c>
      <c r="U6" s="13" t="str">
        <f t="shared" si="4"/>
        <v/>
      </c>
      <c r="V6" s="374"/>
      <c r="W6" s="12" t="str">
        <f t="shared" si="5"/>
        <v/>
      </c>
      <c r="X6" s="13" t="str">
        <f t="shared" si="6"/>
        <v/>
      </c>
      <c r="Y6" s="374"/>
      <c r="Z6" s="12" t="str">
        <f t="shared" ref="Z6:Z19" si="18">IF(Y6="","",Y6*Z$4)</f>
        <v/>
      </c>
      <c r="AA6" s="13" t="str">
        <f t="shared" ref="AA6:AA19" si="19">IF(OR($C6="",Y6="",Z6=""),"",Z6/$C6)</f>
        <v/>
      </c>
      <c r="AB6" s="374"/>
      <c r="AC6" s="12" t="str">
        <f t="shared" si="7"/>
        <v/>
      </c>
      <c r="AD6" s="13" t="str">
        <f t="shared" ref="AD6:AD19" si="20">IF(OR($C6="",AB6="",AC6=""),"",AC6/$C6)</f>
        <v/>
      </c>
      <c r="AE6" s="374"/>
      <c r="AF6" s="12" t="str">
        <f t="shared" si="8"/>
        <v/>
      </c>
      <c r="AG6" s="13" t="str">
        <f t="shared" ref="AG6:AG19" si="21">IF(OR($C6="",AE6="",AF6=""),"",AF6/$C6)</f>
        <v/>
      </c>
      <c r="AH6" s="46"/>
      <c r="AI6" s="19" t="str">
        <f t="shared" si="9"/>
        <v/>
      </c>
      <c r="AJ6" s="17" t="str">
        <f t="shared" si="10"/>
        <v/>
      </c>
      <c r="AK6" s="13" t="str">
        <f>'04 ¦ Grundlagen - Bases'!F152</f>
        <v/>
      </c>
      <c r="AL6" s="51"/>
    </row>
    <row r="7" spans="1:38" ht="12.75" customHeight="1">
      <c r="A7" s="223">
        <v>3</v>
      </c>
      <c r="B7" s="10" t="str">
        <f>IF('01 ¦  Daten - Données'!B11="","",'01 ¦  Daten - Données'!B11)</f>
        <v/>
      </c>
      <c r="C7" s="117" t="str">
        <f>'01 ¦  Daten - Données'!N11</f>
        <v/>
      </c>
      <c r="D7" s="373"/>
      <c r="E7" s="12" t="str">
        <f t="shared" si="0"/>
        <v/>
      </c>
      <c r="F7" s="13" t="str">
        <f t="shared" si="11"/>
        <v/>
      </c>
      <c r="G7" s="373"/>
      <c r="H7" s="12" t="str">
        <f t="shared" si="12"/>
        <v/>
      </c>
      <c r="I7" s="13" t="str">
        <f t="shared" si="13"/>
        <v/>
      </c>
      <c r="J7" s="374"/>
      <c r="K7" s="12" t="str">
        <f t="shared" si="1"/>
        <v/>
      </c>
      <c r="L7" s="13" t="str">
        <f t="shared" si="14"/>
        <v/>
      </c>
      <c r="M7" s="374"/>
      <c r="N7" s="12" t="str">
        <f t="shared" si="15"/>
        <v/>
      </c>
      <c r="O7" s="13" t="str">
        <f t="shared" si="16"/>
        <v/>
      </c>
      <c r="P7" s="374"/>
      <c r="Q7" s="12" t="str">
        <f t="shared" si="2"/>
        <v/>
      </c>
      <c r="R7" s="13" t="str">
        <f t="shared" si="17"/>
        <v/>
      </c>
      <c r="S7" s="374"/>
      <c r="T7" s="12" t="str">
        <f t="shared" si="3"/>
        <v/>
      </c>
      <c r="U7" s="13" t="str">
        <f t="shared" si="4"/>
        <v/>
      </c>
      <c r="V7" s="374"/>
      <c r="W7" s="12" t="str">
        <f t="shared" si="5"/>
        <v/>
      </c>
      <c r="X7" s="13" t="str">
        <f t="shared" si="6"/>
        <v/>
      </c>
      <c r="Y7" s="374"/>
      <c r="Z7" s="12" t="str">
        <f t="shared" si="18"/>
        <v/>
      </c>
      <c r="AA7" s="13" t="str">
        <f t="shared" si="19"/>
        <v/>
      </c>
      <c r="AB7" s="374"/>
      <c r="AC7" s="12" t="str">
        <f t="shared" si="7"/>
        <v/>
      </c>
      <c r="AD7" s="13" t="str">
        <f t="shared" si="20"/>
        <v/>
      </c>
      <c r="AE7" s="374"/>
      <c r="AF7" s="12" t="str">
        <f t="shared" si="8"/>
        <v/>
      </c>
      <c r="AG7" s="13" t="str">
        <f t="shared" si="21"/>
        <v/>
      </c>
      <c r="AH7" s="46"/>
      <c r="AI7" s="19" t="str">
        <f t="shared" si="9"/>
        <v/>
      </c>
      <c r="AJ7" s="17" t="str">
        <f t="shared" si="10"/>
        <v/>
      </c>
      <c r="AK7" s="13" t="str">
        <f>'04 ¦ Grundlagen - Bases'!F153</f>
        <v/>
      </c>
      <c r="AL7" s="51"/>
    </row>
    <row r="8" spans="1:38" ht="12.75" customHeight="1">
      <c r="A8" s="223">
        <v>4</v>
      </c>
      <c r="B8" s="10" t="str">
        <f>IF('01 ¦  Daten - Données'!B12="","",'01 ¦  Daten - Données'!B12)</f>
        <v/>
      </c>
      <c r="C8" s="117" t="str">
        <f>'01 ¦  Daten - Données'!N12</f>
        <v/>
      </c>
      <c r="D8" s="373"/>
      <c r="E8" s="12" t="str">
        <f t="shared" si="0"/>
        <v/>
      </c>
      <c r="F8" s="13" t="str">
        <f t="shared" si="11"/>
        <v/>
      </c>
      <c r="G8" s="373"/>
      <c r="H8" s="12" t="str">
        <f t="shared" si="12"/>
        <v/>
      </c>
      <c r="I8" s="13" t="str">
        <f t="shared" si="13"/>
        <v/>
      </c>
      <c r="J8" s="374"/>
      <c r="K8" s="12" t="str">
        <f t="shared" si="1"/>
        <v/>
      </c>
      <c r="L8" s="13" t="str">
        <f t="shared" si="14"/>
        <v/>
      </c>
      <c r="M8" s="374"/>
      <c r="N8" s="12" t="str">
        <f t="shared" si="15"/>
        <v/>
      </c>
      <c r="O8" s="13" t="str">
        <f t="shared" si="16"/>
        <v/>
      </c>
      <c r="P8" s="374"/>
      <c r="Q8" s="12" t="str">
        <f t="shared" si="2"/>
        <v/>
      </c>
      <c r="R8" s="13" t="str">
        <f t="shared" si="17"/>
        <v/>
      </c>
      <c r="S8" s="374"/>
      <c r="T8" s="12" t="str">
        <f t="shared" si="3"/>
        <v/>
      </c>
      <c r="U8" s="13" t="str">
        <f t="shared" si="4"/>
        <v/>
      </c>
      <c r="V8" s="374"/>
      <c r="W8" s="12" t="str">
        <f t="shared" si="5"/>
        <v/>
      </c>
      <c r="X8" s="13" t="str">
        <f t="shared" si="6"/>
        <v/>
      </c>
      <c r="Y8" s="374"/>
      <c r="Z8" s="12" t="str">
        <f t="shared" si="18"/>
        <v/>
      </c>
      <c r="AA8" s="13" t="str">
        <f t="shared" si="19"/>
        <v/>
      </c>
      <c r="AB8" s="374"/>
      <c r="AC8" s="12" t="str">
        <f t="shared" si="7"/>
        <v/>
      </c>
      <c r="AD8" s="13" t="str">
        <f t="shared" si="20"/>
        <v/>
      </c>
      <c r="AE8" s="374"/>
      <c r="AF8" s="12" t="str">
        <f t="shared" si="8"/>
        <v/>
      </c>
      <c r="AG8" s="13" t="str">
        <f t="shared" si="21"/>
        <v/>
      </c>
      <c r="AH8" s="46"/>
      <c r="AI8" s="19" t="str">
        <f t="shared" si="9"/>
        <v/>
      </c>
      <c r="AJ8" s="17" t="str">
        <f t="shared" si="10"/>
        <v/>
      </c>
      <c r="AK8" s="13" t="str">
        <f>'04 ¦ Grundlagen - Bases'!F154</f>
        <v/>
      </c>
      <c r="AL8" s="51"/>
    </row>
    <row r="9" spans="1:38" ht="12.75" customHeight="1">
      <c r="A9" s="223">
        <v>5</v>
      </c>
      <c r="B9" s="10" t="str">
        <f>IF('01 ¦  Daten - Données'!B13="","",'01 ¦  Daten - Données'!B13)</f>
        <v/>
      </c>
      <c r="C9" s="117" t="str">
        <f>'01 ¦  Daten - Données'!N13</f>
        <v/>
      </c>
      <c r="D9" s="373"/>
      <c r="E9" s="12" t="str">
        <f t="shared" si="0"/>
        <v/>
      </c>
      <c r="F9" s="13" t="str">
        <f t="shared" si="11"/>
        <v/>
      </c>
      <c r="G9" s="373"/>
      <c r="H9" s="12" t="str">
        <f t="shared" si="12"/>
        <v/>
      </c>
      <c r="I9" s="13" t="str">
        <f t="shared" si="13"/>
        <v/>
      </c>
      <c r="J9" s="374"/>
      <c r="K9" s="12" t="str">
        <f t="shared" si="1"/>
        <v/>
      </c>
      <c r="L9" s="13" t="str">
        <f t="shared" si="14"/>
        <v/>
      </c>
      <c r="M9" s="374"/>
      <c r="N9" s="12" t="str">
        <f t="shared" si="15"/>
        <v/>
      </c>
      <c r="O9" s="13" t="str">
        <f t="shared" si="16"/>
        <v/>
      </c>
      <c r="P9" s="374"/>
      <c r="Q9" s="12" t="str">
        <f t="shared" si="2"/>
        <v/>
      </c>
      <c r="R9" s="13" t="str">
        <f t="shared" si="17"/>
        <v/>
      </c>
      <c r="S9" s="374"/>
      <c r="T9" s="12" t="str">
        <f t="shared" si="3"/>
        <v/>
      </c>
      <c r="U9" s="13" t="str">
        <f t="shared" si="4"/>
        <v/>
      </c>
      <c r="V9" s="374"/>
      <c r="W9" s="12" t="str">
        <f t="shared" si="5"/>
        <v/>
      </c>
      <c r="X9" s="13" t="str">
        <f t="shared" si="6"/>
        <v/>
      </c>
      <c r="Y9" s="374"/>
      <c r="Z9" s="12" t="str">
        <f t="shared" si="18"/>
        <v/>
      </c>
      <c r="AA9" s="13" t="str">
        <f t="shared" si="19"/>
        <v/>
      </c>
      <c r="AB9" s="374"/>
      <c r="AC9" s="12" t="str">
        <f t="shared" si="7"/>
        <v/>
      </c>
      <c r="AD9" s="13" t="str">
        <f t="shared" si="20"/>
        <v/>
      </c>
      <c r="AE9" s="374"/>
      <c r="AF9" s="12" t="str">
        <f t="shared" si="8"/>
        <v/>
      </c>
      <c r="AG9" s="13" t="str">
        <f t="shared" si="21"/>
        <v/>
      </c>
      <c r="AH9" s="46"/>
      <c r="AI9" s="19" t="str">
        <f t="shared" si="9"/>
        <v/>
      </c>
      <c r="AJ9" s="17" t="str">
        <f t="shared" si="10"/>
        <v/>
      </c>
      <c r="AK9" s="13" t="str">
        <f>'04 ¦ Grundlagen - Bases'!F155</f>
        <v/>
      </c>
      <c r="AL9" s="51"/>
    </row>
    <row r="10" spans="1:38" ht="12.75" customHeight="1">
      <c r="A10" s="223">
        <v>6</v>
      </c>
      <c r="B10" s="10" t="str">
        <f>IF('01 ¦  Daten - Données'!B14="","",'01 ¦  Daten - Données'!B14)</f>
        <v/>
      </c>
      <c r="C10" s="117" t="str">
        <f>'01 ¦  Daten - Données'!N14</f>
        <v/>
      </c>
      <c r="D10" s="373"/>
      <c r="E10" s="12" t="str">
        <f t="shared" si="0"/>
        <v/>
      </c>
      <c r="F10" s="13" t="str">
        <f t="shared" si="11"/>
        <v/>
      </c>
      <c r="G10" s="374"/>
      <c r="H10" s="12" t="str">
        <f t="shared" si="12"/>
        <v/>
      </c>
      <c r="I10" s="13" t="str">
        <f t="shared" si="13"/>
        <v/>
      </c>
      <c r="J10" s="374"/>
      <c r="K10" s="12" t="str">
        <f t="shared" si="1"/>
        <v/>
      </c>
      <c r="L10" s="13" t="str">
        <f t="shared" si="14"/>
        <v/>
      </c>
      <c r="M10" s="374"/>
      <c r="N10" s="12" t="str">
        <f t="shared" si="15"/>
        <v/>
      </c>
      <c r="O10" s="13" t="str">
        <f t="shared" si="16"/>
        <v/>
      </c>
      <c r="P10" s="374"/>
      <c r="Q10" s="12" t="str">
        <f t="shared" si="2"/>
        <v/>
      </c>
      <c r="R10" s="13" t="str">
        <f t="shared" si="17"/>
        <v/>
      </c>
      <c r="S10" s="374"/>
      <c r="T10" s="12" t="str">
        <f t="shared" si="3"/>
        <v/>
      </c>
      <c r="U10" s="13" t="str">
        <f t="shared" si="4"/>
        <v/>
      </c>
      <c r="V10" s="374"/>
      <c r="W10" s="12" t="str">
        <f t="shared" si="5"/>
        <v/>
      </c>
      <c r="X10" s="13" t="str">
        <f t="shared" si="6"/>
        <v/>
      </c>
      <c r="Y10" s="374"/>
      <c r="Z10" s="12" t="str">
        <f t="shared" si="18"/>
        <v/>
      </c>
      <c r="AA10" s="13" t="str">
        <f t="shared" si="19"/>
        <v/>
      </c>
      <c r="AB10" s="374"/>
      <c r="AC10" s="12" t="str">
        <f t="shared" si="7"/>
        <v/>
      </c>
      <c r="AD10" s="13" t="str">
        <f t="shared" si="20"/>
        <v/>
      </c>
      <c r="AE10" s="374"/>
      <c r="AF10" s="12" t="str">
        <f t="shared" si="8"/>
        <v/>
      </c>
      <c r="AG10" s="13" t="str">
        <f t="shared" si="21"/>
        <v/>
      </c>
      <c r="AH10" s="46"/>
      <c r="AI10" s="19" t="str">
        <f t="shared" si="9"/>
        <v/>
      </c>
      <c r="AJ10" s="17" t="str">
        <f t="shared" si="10"/>
        <v/>
      </c>
      <c r="AK10" s="13" t="str">
        <f>'04 ¦ Grundlagen - Bases'!F156</f>
        <v/>
      </c>
      <c r="AL10" s="51"/>
    </row>
    <row r="11" spans="1:38" ht="12.75" customHeight="1">
      <c r="A11" s="223">
        <v>7</v>
      </c>
      <c r="B11" s="10" t="str">
        <f>IF('01 ¦  Daten - Données'!B15="","",'01 ¦  Daten - Données'!B15)</f>
        <v/>
      </c>
      <c r="C11" s="117" t="str">
        <f>'01 ¦  Daten - Données'!N15</f>
        <v/>
      </c>
      <c r="D11" s="373"/>
      <c r="E11" s="12" t="str">
        <f t="shared" si="0"/>
        <v/>
      </c>
      <c r="F11" s="13" t="str">
        <f t="shared" si="11"/>
        <v/>
      </c>
      <c r="G11" s="374"/>
      <c r="H11" s="12" t="str">
        <f t="shared" si="12"/>
        <v/>
      </c>
      <c r="I11" s="13" t="str">
        <f t="shared" si="13"/>
        <v/>
      </c>
      <c r="J11" s="374"/>
      <c r="K11" s="12" t="str">
        <f t="shared" si="1"/>
        <v/>
      </c>
      <c r="L11" s="13" t="str">
        <f t="shared" si="14"/>
        <v/>
      </c>
      <c r="M11" s="374"/>
      <c r="N11" s="12" t="str">
        <f t="shared" si="15"/>
        <v/>
      </c>
      <c r="O11" s="13" t="str">
        <f t="shared" si="16"/>
        <v/>
      </c>
      <c r="P11" s="374"/>
      <c r="Q11" s="12" t="str">
        <f t="shared" si="2"/>
        <v/>
      </c>
      <c r="R11" s="13" t="str">
        <f t="shared" si="17"/>
        <v/>
      </c>
      <c r="S11" s="374"/>
      <c r="T11" s="12" t="str">
        <f t="shared" si="3"/>
        <v/>
      </c>
      <c r="U11" s="13" t="str">
        <f t="shared" si="4"/>
        <v/>
      </c>
      <c r="V11" s="374"/>
      <c r="W11" s="12" t="str">
        <f t="shared" si="5"/>
        <v/>
      </c>
      <c r="X11" s="13" t="str">
        <f t="shared" si="6"/>
        <v/>
      </c>
      <c r="Y11" s="374"/>
      <c r="Z11" s="12" t="str">
        <f t="shared" si="18"/>
        <v/>
      </c>
      <c r="AA11" s="13" t="str">
        <f t="shared" si="19"/>
        <v/>
      </c>
      <c r="AB11" s="374"/>
      <c r="AC11" s="12" t="str">
        <f t="shared" si="7"/>
        <v/>
      </c>
      <c r="AD11" s="13" t="str">
        <f t="shared" si="20"/>
        <v/>
      </c>
      <c r="AE11" s="374"/>
      <c r="AF11" s="12" t="str">
        <f t="shared" si="8"/>
        <v/>
      </c>
      <c r="AG11" s="13" t="str">
        <f t="shared" si="21"/>
        <v/>
      </c>
      <c r="AH11" s="46"/>
      <c r="AI11" s="19" t="str">
        <f t="shared" si="9"/>
        <v/>
      </c>
      <c r="AJ11" s="17" t="str">
        <f t="shared" si="10"/>
        <v/>
      </c>
      <c r="AK11" s="13" t="str">
        <f>'04 ¦ Grundlagen - Bases'!F157</f>
        <v/>
      </c>
      <c r="AL11" s="51"/>
    </row>
    <row r="12" spans="1:38" ht="12.75" customHeight="1">
      <c r="A12" s="223">
        <v>8</v>
      </c>
      <c r="B12" s="10" t="str">
        <f>IF('01 ¦  Daten - Données'!B16="","",'01 ¦  Daten - Données'!B16)</f>
        <v/>
      </c>
      <c r="C12" s="117" t="str">
        <f>'01 ¦  Daten - Données'!N16</f>
        <v/>
      </c>
      <c r="D12" s="374"/>
      <c r="E12" s="12" t="str">
        <f t="shared" si="0"/>
        <v/>
      </c>
      <c r="F12" s="13" t="str">
        <f t="shared" si="11"/>
        <v/>
      </c>
      <c r="G12" s="374"/>
      <c r="H12" s="12" t="str">
        <f t="shared" si="12"/>
        <v/>
      </c>
      <c r="I12" s="13" t="str">
        <f t="shared" si="13"/>
        <v/>
      </c>
      <c r="J12" s="374"/>
      <c r="K12" s="12" t="str">
        <f t="shared" si="1"/>
        <v/>
      </c>
      <c r="L12" s="13" t="str">
        <f t="shared" si="14"/>
        <v/>
      </c>
      <c r="M12" s="374"/>
      <c r="N12" s="12" t="str">
        <f t="shared" si="15"/>
        <v/>
      </c>
      <c r="O12" s="13" t="str">
        <f t="shared" si="16"/>
        <v/>
      </c>
      <c r="P12" s="374"/>
      <c r="Q12" s="12" t="str">
        <f t="shared" si="2"/>
        <v/>
      </c>
      <c r="R12" s="13" t="str">
        <f t="shared" si="17"/>
        <v/>
      </c>
      <c r="S12" s="374"/>
      <c r="T12" s="12" t="str">
        <f t="shared" si="3"/>
        <v/>
      </c>
      <c r="U12" s="13" t="str">
        <f t="shared" si="4"/>
        <v/>
      </c>
      <c r="V12" s="374"/>
      <c r="W12" s="12" t="str">
        <f t="shared" si="5"/>
        <v/>
      </c>
      <c r="X12" s="13" t="str">
        <f t="shared" si="6"/>
        <v/>
      </c>
      <c r="Y12" s="374"/>
      <c r="Z12" s="12" t="str">
        <f t="shared" si="18"/>
        <v/>
      </c>
      <c r="AA12" s="13" t="str">
        <f t="shared" si="19"/>
        <v/>
      </c>
      <c r="AB12" s="374"/>
      <c r="AC12" s="12" t="str">
        <f t="shared" si="7"/>
        <v/>
      </c>
      <c r="AD12" s="13" t="str">
        <f t="shared" si="20"/>
        <v/>
      </c>
      <c r="AE12" s="374"/>
      <c r="AF12" s="12" t="str">
        <f t="shared" si="8"/>
        <v/>
      </c>
      <c r="AG12" s="13" t="str">
        <f t="shared" si="21"/>
        <v/>
      </c>
      <c r="AH12" s="46"/>
      <c r="AI12" s="19" t="str">
        <f t="shared" si="9"/>
        <v/>
      </c>
      <c r="AJ12" s="17" t="str">
        <f t="shared" si="10"/>
        <v/>
      </c>
      <c r="AK12" s="13" t="str">
        <f>'04 ¦ Grundlagen - Bases'!F158</f>
        <v/>
      </c>
      <c r="AL12" s="51"/>
    </row>
    <row r="13" spans="1:38" ht="12.75" customHeight="1">
      <c r="A13" s="223">
        <v>9</v>
      </c>
      <c r="B13" s="10" t="str">
        <f>IF('01 ¦  Daten - Données'!B17="","",'01 ¦  Daten - Données'!B17)</f>
        <v/>
      </c>
      <c r="C13" s="117" t="str">
        <f>'01 ¦  Daten - Données'!N17</f>
        <v/>
      </c>
      <c r="D13" s="374"/>
      <c r="E13" s="12" t="str">
        <f t="shared" si="0"/>
        <v/>
      </c>
      <c r="F13" s="13" t="str">
        <f t="shared" si="11"/>
        <v/>
      </c>
      <c r="G13" s="374"/>
      <c r="H13" s="12" t="str">
        <f t="shared" si="12"/>
        <v/>
      </c>
      <c r="I13" s="13" t="str">
        <f t="shared" si="13"/>
        <v/>
      </c>
      <c r="J13" s="374"/>
      <c r="K13" s="12" t="str">
        <f t="shared" si="1"/>
        <v/>
      </c>
      <c r="L13" s="13" t="str">
        <f t="shared" si="14"/>
        <v/>
      </c>
      <c r="M13" s="374"/>
      <c r="N13" s="12" t="str">
        <f t="shared" si="15"/>
        <v/>
      </c>
      <c r="O13" s="13" t="str">
        <f t="shared" si="16"/>
        <v/>
      </c>
      <c r="P13" s="374"/>
      <c r="Q13" s="12" t="str">
        <f t="shared" si="2"/>
        <v/>
      </c>
      <c r="R13" s="13" t="str">
        <f t="shared" si="17"/>
        <v/>
      </c>
      <c r="S13" s="374"/>
      <c r="T13" s="12" t="str">
        <f t="shared" si="3"/>
        <v/>
      </c>
      <c r="U13" s="13" t="str">
        <f t="shared" si="4"/>
        <v/>
      </c>
      <c r="V13" s="374"/>
      <c r="W13" s="12" t="str">
        <f t="shared" si="5"/>
        <v/>
      </c>
      <c r="X13" s="13" t="str">
        <f t="shared" si="6"/>
        <v/>
      </c>
      <c r="Y13" s="374"/>
      <c r="Z13" s="12" t="str">
        <f t="shared" si="18"/>
        <v/>
      </c>
      <c r="AA13" s="13" t="str">
        <f t="shared" si="19"/>
        <v/>
      </c>
      <c r="AB13" s="374"/>
      <c r="AC13" s="12" t="str">
        <f t="shared" si="7"/>
        <v/>
      </c>
      <c r="AD13" s="13" t="str">
        <f t="shared" si="20"/>
        <v/>
      </c>
      <c r="AE13" s="374"/>
      <c r="AF13" s="12" t="str">
        <f t="shared" si="8"/>
        <v/>
      </c>
      <c r="AG13" s="13" t="str">
        <f t="shared" si="21"/>
        <v/>
      </c>
      <c r="AH13" s="46"/>
      <c r="AI13" s="19" t="str">
        <f t="shared" si="9"/>
        <v/>
      </c>
      <c r="AJ13" s="17" t="str">
        <f t="shared" si="10"/>
        <v/>
      </c>
      <c r="AK13" s="13" t="str">
        <f>'04 ¦ Grundlagen - Bases'!F159</f>
        <v/>
      </c>
      <c r="AL13" s="51"/>
    </row>
    <row r="14" spans="1:38" ht="12.75" customHeight="1">
      <c r="A14" s="223">
        <v>10</v>
      </c>
      <c r="B14" s="10" t="str">
        <f>IF('01 ¦  Daten - Données'!B18="","",'01 ¦  Daten - Données'!B18)</f>
        <v/>
      </c>
      <c r="C14" s="117" t="str">
        <f>'01 ¦  Daten - Données'!N18</f>
        <v/>
      </c>
      <c r="D14" s="374"/>
      <c r="E14" s="12" t="str">
        <f t="shared" si="0"/>
        <v/>
      </c>
      <c r="F14" s="13" t="str">
        <f t="shared" si="11"/>
        <v/>
      </c>
      <c r="G14" s="374"/>
      <c r="H14" s="12" t="str">
        <f t="shared" si="12"/>
        <v/>
      </c>
      <c r="I14" s="13" t="str">
        <f t="shared" si="13"/>
        <v/>
      </c>
      <c r="J14" s="374"/>
      <c r="K14" s="12" t="str">
        <f t="shared" si="1"/>
        <v/>
      </c>
      <c r="L14" s="13" t="str">
        <f t="shared" si="14"/>
        <v/>
      </c>
      <c r="M14" s="374"/>
      <c r="N14" s="12" t="str">
        <f t="shared" si="15"/>
        <v/>
      </c>
      <c r="O14" s="13" t="str">
        <f t="shared" si="16"/>
        <v/>
      </c>
      <c r="P14" s="374"/>
      <c r="Q14" s="12" t="str">
        <f t="shared" si="2"/>
        <v/>
      </c>
      <c r="R14" s="13" t="str">
        <f t="shared" si="17"/>
        <v/>
      </c>
      <c r="S14" s="374"/>
      <c r="T14" s="12" t="str">
        <f t="shared" si="3"/>
        <v/>
      </c>
      <c r="U14" s="13" t="str">
        <f t="shared" si="4"/>
        <v/>
      </c>
      <c r="V14" s="374"/>
      <c r="W14" s="12" t="str">
        <f t="shared" si="5"/>
        <v/>
      </c>
      <c r="X14" s="13" t="str">
        <f t="shared" si="6"/>
        <v/>
      </c>
      <c r="Y14" s="374"/>
      <c r="Z14" s="12" t="str">
        <f t="shared" si="18"/>
        <v/>
      </c>
      <c r="AA14" s="13" t="str">
        <f t="shared" si="19"/>
        <v/>
      </c>
      <c r="AB14" s="374"/>
      <c r="AC14" s="12" t="str">
        <f t="shared" si="7"/>
        <v/>
      </c>
      <c r="AD14" s="13" t="str">
        <f t="shared" si="20"/>
        <v/>
      </c>
      <c r="AE14" s="374"/>
      <c r="AF14" s="12" t="str">
        <f t="shared" si="8"/>
        <v/>
      </c>
      <c r="AG14" s="13" t="str">
        <f t="shared" si="21"/>
        <v/>
      </c>
      <c r="AH14" s="46"/>
      <c r="AI14" s="19" t="str">
        <f t="shared" si="9"/>
        <v/>
      </c>
      <c r="AJ14" s="17" t="str">
        <f t="shared" si="10"/>
        <v/>
      </c>
      <c r="AK14" s="13" t="str">
        <f>'04 ¦ Grundlagen - Bases'!F160</f>
        <v/>
      </c>
      <c r="AL14" s="51"/>
    </row>
    <row r="15" spans="1:38" ht="12.75" customHeight="1">
      <c r="A15" s="223">
        <v>11</v>
      </c>
      <c r="B15" s="10" t="str">
        <f>IF('01 ¦  Daten - Données'!B19="","",'01 ¦  Daten - Données'!B19)</f>
        <v/>
      </c>
      <c r="C15" s="117" t="str">
        <f>'01 ¦  Daten - Données'!N19</f>
        <v/>
      </c>
      <c r="D15" s="374"/>
      <c r="E15" s="12" t="str">
        <f t="shared" si="0"/>
        <v/>
      </c>
      <c r="F15" s="13" t="str">
        <f t="shared" si="11"/>
        <v/>
      </c>
      <c r="G15" s="374"/>
      <c r="H15" s="12" t="str">
        <f t="shared" si="12"/>
        <v/>
      </c>
      <c r="I15" s="13" t="str">
        <f t="shared" si="13"/>
        <v/>
      </c>
      <c r="J15" s="374"/>
      <c r="K15" s="12" t="str">
        <f t="shared" si="1"/>
        <v/>
      </c>
      <c r="L15" s="13" t="str">
        <f t="shared" si="14"/>
        <v/>
      </c>
      <c r="M15" s="374"/>
      <c r="N15" s="12" t="str">
        <f t="shared" si="15"/>
        <v/>
      </c>
      <c r="O15" s="13" t="str">
        <f t="shared" si="16"/>
        <v/>
      </c>
      <c r="P15" s="374"/>
      <c r="Q15" s="12" t="str">
        <f t="shared" si="2"/>
        <v/>
      </c>
      <c r="R15" s="13" t="str">
        <f t="shared" si="17"/>
        <v/>
      </c>
      <c r="S15" s="374"/>
      <c r="T15" s="12" t="str">
        <f t="shared" si="3"/>
        <v/>
      </c>
      <c r="U15" s="13" t="str">
        <f t="shared" si="4"/>
        <v/>
      </c>
      <c r="V15" s="374"/>
      <c r="W15" s="12" t="str">
        <f t="shared" si="5"/>
        <v/>
      </c>
      <c r="X15" s="13" t="str">
        <f t="shared" si="6"/>
        <v/>
      </c>
      <c r="Y15" s="374"/>
      <c r="Z15" s="12" t="str">
        <f t="shared" si="18"/>
        <v/>
      </c>
      <c r="AA15" s="13" t="str">
        <f t="shared" si="19"/>
        <v/>
      </c>
      <c r="AB15" s="374"/>
      <c r="AC15" s="12" t="str">
        <f t="shared" si="7"/>
        <v/>
      </c>
      <c r="AD15" s="13" t="str">
        <f t="shared" si="20"/>
        <v/>
      </c>
      <c r="AE15" s="374"/>
      <c r="AF15" s="12" t="str">
        <f t="shared" si="8"/>
        <v/>
      </c>
      <c r="AG15" s="13" t="str">
        <f t="shared" si="21"/>
        <v/>
      </c>
      <c r="AH15" s="46"/>
      <c r="AI15" s="19" t="str">
        <f t="shared" si="9"/>
        <v/>
      </c>
      <c r="AJ15" s="17" t="str">
        <f t="shared" si="10"/>
        <v/>
      </c>
      <c r="AK15" s="13" t="str">
        <f>'04 ¦ Grundlagen - Bases'!F161</f>
        <v/>
      </c>
      <c r="AL15" s="51"/>
    </row>
    <row r="16" spans="1:38" ht="12.75" customHeight="1">
      <c r="A16" s="223">
        <v>12</v>
      </c>
      <c r="B16" s="10" t="str">
        <f>IF('01 ¦  Daten - Données'!B20="","",'01 ¦  Daten - Données'!B20)</f>
        <v/>
      </c>
      <c r="C16" s="117" t="str">
        <f>'01 ¦  Daten - Données'!N20</f>
        <v/>
      </c>
      <c r="D16" s="374"/>
      <c r="E16" s="12" t="str">
        <f t="shared" si="0"/>
        <v/>
      </c>
      <c r="F16" s="13" t="str">
        <f t="shared" si="11"/>
        <v/>
      </c>
      <c r="G16" s="374"/>
      <c r="H16" s="12" t="str">
        <f t="shared" si="12"/>
        <v/>
      </c>
      <c r="I16" s="13" t="str">
        <f t="shared" si="13"/>
        <v/>
      </c>
      <c r="J16" s="374"/>
      <c r="K16" s="12" t="str">
        <f t="shared" si="1"/>
        <v/>
      </c>
      <c r="L16" s="13" t="str">
        <f t="shared" si="14"/>
        <v/>
      </c>
      <c r="M16" s="374"/>
      <c r="N16" s="12" t="str">
        <f t="shared" si="15"/>
        <v/>
      </c>
      <c r="O16" s="13" t="str">
        <f t="shared" si="16"/>
        <v/>
      </c>
      <c r="P16" s="374"/>
      <c r="Q16" s="12" t="str">
        <f t="shared" si="2"/>
        <v/>
      </c>
      <c r="R16" s="13" t="str">
        <f t="shared" si="17"/>
        <v/>
      </c>
      <c r="S16" s="374"/>
      <c r="T16" s="12" t="str">
        <f t="shared" si="3"/>
        <v/>
      </c>
      <c r="U16" s="13" t="str">
        <f t="shared" si="4"/>
        <v/>
      </c>
      <c r="V16" s="374"/>
      <c r="W16" s="12" t="str">
        <f t="shared" si="5"/>
        <v/>
      </c>
      <c r="X16" s="13" t="str">
        <f t="shared" si="6"/>
        <v/>
      </c>
      <c r="Y16" s="374"/>
      <c r="Z16" s="12" t="str">
        <f t="shared" si="18"/>
        <v/>
      </c>
      <c r="AA16" s="13" t="str">
        <f t="shared" si="19"/>
        <v/>
      </c>
      <c r="AB16" s="374"/>
      <c r="AC16" s="12" t="str">
        <f t="shared" si="7"/>
        <v/>
      </c>
      <c r="AD16" s="13" t="str">
        <f t="shared" si="20"/>
        <v/>
      </c>
      <c r="AE16" s="374"/>
      <c r="AF16" s="12" t="str">
        <f t="shared" si="8"/>
        <v/>
      </c>
      <c r="AG16" s="13" t="str">
        <f t="shared" si="21"/>
        <v/>
      </c>
      <c r="AH16" s="46"/>
      <c r="AI16" s="19" t="str">
        <f t="shared" si="9"/>
        <v/>
      </c>
      <c r="AJ16" s="17" t="str">
        <f t="shared" si="10"/>
        <v/>
      </c>
      <c r="AK16" s="13" t="str">
        <f>'04 ¦ Grundlagen - Bases'!F162</f>
        <v/>
      </c>
      <c r="AL16" s="51"/>
    </row>
    <row r="17" spans="1:38" ht="12.75" customHeight="1">
      <c r="A17" s="223">
        <v>13</v>
      </c>
      <c r="B17" s="10" t="str">
        <f>IF('01 ¦  Daten - Données'!B21="","",'01 ¦  Daten - Données'!B21)</f>
        <v/>
      </c>
      <c r="C17" s="117" t="str">
        <f>'01 ¦  Daten - Données'!N21</f>
        <v/>
      </c>
      <c r="D17" s="374"/>
      <c r="E17" s="12" t="str">
        <f t="shared" si="0"/>
        <v/>
      </c>
      <c r="F17" s="13" t="str">
        <f t="shared" si="11"/>
        <v/>
      </c>
      <c r="G17" s="374"/>
      <c r="H17" s="12" t="str">
        <f t="shared" si="12"/>
        <v/>
      </c>
      <c r="I17" s="13" t="str">
        <f t="shared" si="13"/>
        <v/>
      </c>
      <c r="J17" s="374"/>
      <c r="K17" s="12" t="str">
        <f t="shared" si="1"/>
        <v/>
      </c>
      <c r="L17" s="13" t="str">
        <f t="shared" si="14"/>
        <v/>
      </c>
      <c r="M17" s="374"/>
      <c r="N17" s="12" t="str">
        <f t="shared" si="15"/>
        <v/>
      </c>
      <c r="O17" s="13" t="str">
        <f t="shared" si="16"/>
        <v/>
      </c>
      <c r="P17" s="374"/>
      <c r="Q17" s="12" t="str">
        <f t="shared" si="2"/>
        <v/>
      </c>
      <c r="R17" s="13" t="str">
        <f t="shared" si="17"/>
        <v/>
      </c>
      <c r="S17" s="374"/>
      <c r="T17" s="12" t="str">
        <f t="shared" si="3"/>
        <v/>
      </c>
      <c r="U17" s="13" t="str">
        <f t="shared" si="4"/>
        <v/>
      </c>
      <c r="V17" s="374"/>
      <c r="W17" s="12" t="str">
        <f t="shared" si="5"/>
        <v/>
      </c>
      <c r="X17" s="13" t="str">
        <f t="shared" si="6"/>
        <v/>
      </c>
      <c r="Y17" s="374"/>
      <c r="Z17" s="12" t="str">
        <f t="shared" si="18"/>
        <v/>
      </c>
      <c r="AA17" s="13" t="str">
        <f t="shared" si="19"/>
        <v/>
      </c>
      <c r="AB17" s="374"/>
      <c r="AC17" s="12" t="str">
        <f t="shared" si="7"/>
        <v/>
      </c>
      <c r="AD17" s="13" t="str">
        <f t="shared" si="20"/>
        <v/>
      </c>
      <c r="AE17" s="374"/>
      <c r="AF17" s="12" t="str">
        <f t="shared" si="8"/>
        <v/>
      </c>
      <c r="AG17" s="13" t="str">
        <f t="shared" si="21"/>
        <v/>
      </c>
      <c r="AH17" s="46"/>
      <c r="AI17" s="19" t="str">
        <f t="shared" si="9"/>
        <v/>
      </c>
      <c r="AJ17" s="17" t="str">
        <f t="shared" si="10"/>
        <v/>
      </c>
      <c r="AK17" s="13" t="str">
        <f>'04 ¦ Grundlagen - Bases'!F163</f>
        <v/>
      </c>
      <c r="AL17" s="51"/>
    </row>
    <row r="18" spans="1:38" ht="12.75" customHeight="1">
      <c r="A18" s="223">
        <v>14</v>
      </c>
      <c r="B18" s="10" t="str">
        <f>IF('01 ¦  Daten - Données'!B22="","",'01 ¦  Daten - Données'!B22)</f>
        <v/>
      </c>
      <c r="C18" s="117" t="str">
        <f>'01 ¦  Daten - Données'!N22</f>
        <v/>
      </c>
      <c r="D18" s="374"/>
      <c r="E18" s="12" t="str">
        <f t="shared" si="0"/>
        <v/>
      </c>
      <c r="F18" s="13" t="str">
        <f t="shared" si="11"/>
        <v/>
      </c>
      <c r="G18" s="374"/>
      <c r="H18" s="12" t="str">
        <f t="shared" si="12"/>
        <v/>
      </c>
      <c r="I18" s="13" t="str">
        <f t="shared" si="13"/>
        <v/>
      </c>
      <c r="J18" s="374"/>
      <c r="K18" s="12" t="str">
        <f t="shared" si="1"/>
        <v/>
      </c>
      <c r="L18" s="13" t="str">
        <f t="shared" si="14"/>
        <v/>
      </c>
      <c r="M18" s="374"/>
      <c r="N18" s="12" t="str">
        <f t="shared" si="15"/>
        <v/>
      </c>
      <c r="O18" s="13" t="str">
        <f t="shared" si="16"/>
        <v/>
      </c>
      <c r="P18" s="374"/>
      <c r="Q18" s="12" t="str">
        <f t="shared" si="2"/>
        <v/>
      </c>
      <c r="R18" s="13" t="str">
        <f t="shared" si="17"/>
        <v/>
      </c>
      <c r="S18" s="374"/>
      <c r="T18" s="12" t="str">
        <f t="shared" si="3"/>
        <v/>
      </c>
      <c r="U18" s="13" t="str">
        <f t="shared" si="4"/>
        <v/>
      </c>
      <c r="V18" s="374"/>
      <c r="W18" s="12" t="str">
        <f t="shared" si="5"/>
        <v/>
      </c>
      <c r="X18" s="13" t="str">
        <f t="shared" si="6"/>
        <v/>
      </c>
      <c r="Y18" s="374"/>
      <c r="Z18" s="12" t="str">
        <f t="shared" si="18"/>
        <v/>
      </c>
      <c r="AA18" s="13" t="str">
        <f t="shared" si="19"/>
        <v/>
      </c>
      <c r="AB18" s="374"/>
      <c r="AC18" s="12" t="str">
        <f t="shared" si="7"/>
        <v/>
      </c>
      <c r="AD18" s="13" t="str">
        <f t="shared" si="20"/>
        <v/>
      </c>
      <c r="AE18" s="374"/>
      <c r="AF18" s="12" t="str">
        <f t="shared" si="8"/>
        <v/>
      </c>
      <c r="AG18" s="13" t="str">
        <f t="shared" si="21"/>
        <v/>
      </c>
      <c r="AH18" s="46"/>
      <c r="AI18" s="19" t="str">
        <f t="shared" si="9"/>
        <v/>
      </c>
      <c r="AJ18" s="17" t="str">
        <f t="shared" si="10"/>
        <v/>
      </c>
      <c r="AK18" s="13" t="str">
        <f>'04 ¦ Grundlagen - Bases'!F164</f>
        <v/>
      </c>
      <c r="AL18" s="51"/>
    </row>
    <row r="19" spans="1:38" ht="12.75" customHeight="1" thickBot="1">
      <c r="A19" s="224">
        <v>15</v>
      </c>
      <c r="B19" s="107" t="str">
        <f>IF('01 ¦  Daten - Données'!B23="","",'01 ¦  Daten - Données'!B23)</f>
        <v/>
      </c>
      <c r="C19" s="118" t="str">
        <f>'01 ¦  Daten - Données'!N23</f>
        <v/>
      </c>
      <c r="D19" s="375"/>
      <c r="E19" s="108" t="str">
        <f t="shared" si="0"/>
        <v/>
      </c>
      <c r="F19" s="109" t="str">
        <f t="shared" si="11"/>
        <v/>
      </c>
      <c r="G19" s="375"/>
      <c r="H19" s="108" t="str">
        <f t="shared" si="12"/>
        <v/>
      </c>
      <c r="I19" s="109" t="str">
        <f t="shared" si="13"/>
        <v/>
      </c>
      <c r="J19" s="375"/>
      <c r="K19" s="108" t="str">
        <f t="shared" si="1"/>
        <v/>
      </c>
      <c r="L19" s="109" t="str">
        <f t="shared" si="14"/>
        <v/>
      </c>
      <c r="M19" s="375"/>
      <c r="N19" s="108" t="str">
        <f t="shared" si="15"/>
        <v/>
      </c>
      <c r="O19" s="109" t="str">
        <f t="shared" si="16"/>
        <v/>
      </c>
      <c r="P19" s="375"/>
      <c r="Q19" s="108" t="str">
        <f t="shared" si="2"/>
        <v/>
      </c>
      <c r="R19" s="109" t="str">
        <f t="shared" si="17"/>
        <v/>
      </c>
      <c r="S19" s="375"/>
      <c r="T19" s="108" t="str">
        <f t="shared" si="3"/>
        <v/>
      </c>
      <c r="U19" s="109" t="str">
        <f t="shared" si="4"/>
        <v/>
      </c>
      <c r="V19" s="375"/>
      <c r="W19" s="108" t="str">
        <f t="shared" si="5"/>
        <v/>
      </c>
      <c r="X19" s="109" t="str">
        <f t="shared" si="6"/>
        <v/>
      </c>
      <c r="Y19" s="375"/>
      <c r="Z19" s="108" t="str">
        <f t="shared" si="18"/>
        <v/>
      </c>
      <c r="AA19" s="109" t="str">
        <f t="shared" si="19"/>
        <v/>
      </c>
      <c r="AB19" s="375"/>
      <c r="AC19" s="108" t="str">
        <f t="shared" si="7"/>
        <v/>
      </c>
      <c r="AD19" s="109" t="str">
        <f t="shared" si="20"/>
        <v/>
      </c>
      <c r="AE19" s="375"/>
      <c r="AF19" s="108" t="str">
        <f t="shared" si="8"/>
        <v/>
      </c>
      <c r="AG19" s="109" t="str">
        <f t="shared" si="21"/>
        <v/>
      </c>
      <c r="AH19" s="46"/>
      <c r="AI19" s="21" t="str">
        <f t="shared" si="9"/>
        <v/>
      </c>
      <c r="AJ19" s="110" t="str">
        <f t="shared" si="10"/>
        <v/>
      </c>
      <c r="AK19" s="15" t="str">
        <f>'04 ¦ Grundlagen - Bases'!F165</f>
        <v/>
      </c>
      <c r="AL19" s="51"/>
    </row>
    <row r="20" spans="1:38" ht="12.75" customHeight="1" thickBot="1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51"/>
    </row>
    <row r="21" spans="1:38" ht="12.75" customHeight="1">
      <c r="A21" s="47"/>
      <c r="B21" s="47"/>
      <c r="C21" s="385" t="str">
        <f>Sprachwahl!A226</f>
        <v>Source:</v>
      </c>
      <c r="D21" s="444" t="s">
        <v>130</v>
      </c>
      <c r="E21" s="444"/>
      <c r="F21" s="430"/>
      <c r="G21" s="444" t="s">
        <v>541</v>
      </c>
      <c r="H21" s="444"/>
      <c r="I21" s="444"/>
      <c r="J21" s="444"/>
      <c r="K21" s="444"/>
      <c r="L21" s="444" t="s">
        <v>542</v>
      </c>
      <c r="M21" s="444"/>
      <c r="N21" s="444"/>
      <c r="O21" s="444"/>
      <c r="P21" s="444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22" t="str">
        <f>Sprachwahl!A229</f>
        <v>Explication de l'évaluation</v>
      </c>
      <c r="AK21" s="23"/>
      <c r="AL21" s="51"/>
    </row>
    <row r="22" spans="1:38" ht="23.25" thickBot="1">
      <c r="A22" s="47"/>
      <c r="B22" s="47"/>
      <c r="C22" s="385" t="str">
        <f>Sprachwahl!A227</f>
        <v>Explications:</v>
      </c>
      <c r="D22" s="47" t="str">
        <f>Sprachwahl!A228</f>
        <v>Onglet Bases de données, 2) Bases de données sur les émissions de gaz à effet de serre, à partir de la ligne 116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24" t="str">
        <f>Sprachwahl!A230</f>
        <v>Valeurs
(kgCO₂/an*m²)</v>
      </c>
      <c r="AK22" s="15" t="str">
        <f>Sprachwahl!A231</f>
        <v>Évaluation</v>
      </c>
      <c r="AL22" s="51"/>
    </row>
    <row r="23" spans="1:38" ht="12.75" customHeight="1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19" t="s">
        <v>52</v>
      </c>
      <c r="AK23" s="13">
        <v>4</v>
      </c>
      <c r="AL23" s="51"/>
    </row>
    <row r="24" spans="1:38" ht="12.75" customHeight="1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20" t="s">
        <v>53</v>
      </c>
      <c r="AK24" s="11">
        <v>3</v>
      </c>
      <c r="AL24" s="51"/>
    </row>
    <row r="25" spans="1:38" ht="12.75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20" t="s">
        <v>54</v>
      </c>
      <c r="AK25" s="11">
        <v>2</v>
      </c>
      <c r="AL25" s="51"/>
    </row>
    <row r="26" spans="1:38" ht="12.75" customHeight="1" thickBot="1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21" t="s">
        <v>55</v>
      </c>
      <c r="AK26" s="15">
        <v>1</v>
      </c>
      <c r="AL26" s="51"/>
    </row>
    <row r="27" spans="1:38" ht="12.75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51"/>
    </row>
    <row r="28" spans="1:38" ht="12.75" customHeigh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</row>
  </sheetData>
  <sheetProtection algorithmName="SHA-512" hashValue="QYy1nRoHd8D6x1WhBTscwyY8ClpxKLxKDxspc+jmN0H0OtvCC64Tha3glXJra7lkrwVD4XrHiU2d2WrU1rffrg==" saltValue="VzX6SiiSK5+SIPEb53AnQw==" spinCount="100000" sheet="1" objects="1" scenarios="1" selectLockedCells="1"/>
  <mergeCells count="13">
    <mergeCell ref="D21:E21"/>
    <mergeCell ref="L21:P21"/>
    <mergeCell ref="G21:K21"/>
    <mergeCell ref="D1:F1"/>
    <mergeCell ref="G1:I1"/>
    <mergeCell ref="J1:L1"/>
    <mergeCell ref="M1:O1"/>
    <mergeCell ref="P1:R1"/>
    <mergeCell ref="S1:U1"/>
    <mergeCell ref="V1:X1"/>
    <mergeCell ref="Y1:AA1"/>
    <mergeCell ref="AB1:AD1"/>
    <mergeCell ref="AE1:AG1"/>
  </mergeCells>
  <hyperlinks>
    <hyperlink ref="D21" r:id="rId1" xr:uid="{27B08C5E-046B-40CD-9890-38403587A39E}"/>
    <hyperlink ref="G21" r:id="rId2" xr:uid="{75352FB6-D3AD-4F38-B3CF-796DDE169294}"/>
    <hyperlink ref="L21" r:id="rId3" xr:uid="{C7DE28BB-3603-41C0-9D65-B5FA66E1E611}"/>
  </hyperlinks>
  <pageMargins left="0.39370078740157483" right="0.39370078740157483" top="0.51181102362204722" bottom="0.51181102362204722" header="0.31496062992125984" footer="0.31496062992125984"/>
  <pageSetup paperSize="9" scale="84" orientation="landscape" r:id="rId4"/>
  <headerFooter scaleWithDoc="0" alignWithMargins="0">
    <oddHeader>&amp;C&amp;8KBOB - Gbobbeurteilung von Gebäuden</oddHeader>
    <oddFooter>&amp;L&amp;8&amp;A&amp;R&amp;8Seite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D930C-9F85-41B9-8B3C-E5484E9E7043}">
  <sheetPr>
    <tabColor theme="0" tint="-0.249977111117893"/>
    <pageSetUpPr fitToPage="1"/>
  </sheetPr>
  <dimension ref="A1:AJ283"/>
  <sheetViews>
    <sheetView workbookViewId="0">
      <selection activeCell="E13" sqref="E13"/>
    </sheetView>
  </sheetViews>
  <sheetFormatPr baseColWidth="10" defaultColWidth="11.5703125" defaultRowHeight="12.75"/>
  <cols>
    <col min="1" max="1" width="8.5703125" customWidth="1"/>
    <col min="2" max="2" width="41.5703125" style="111" bestFit="1" customWidth="1"/>
    <col min="3" max="3" width="2.7109375" style="111" customWidth="1"/>
    <col min="4" max="34" width="6.28515625" style="111" customWidth="1"/>
    <col min="35" max="35" width="2.7109375" style="111" customWidth="1"/>
    <col min="36" max="36" width="2.7109375" style="123" customWidth="1"/>
    <col min="37" max="16384" width="11.5703125" style="123"/>
  </cols>
  <sheetData>
    <row r="1" spans="1:36" ht="26.25">
      <c r="A1" s="364" t="str">
        <f>Sprachwahl!A233</f>
        <v>1) Bases de données Consommation totale d'énergie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201"/>
    </row>
    <row r="2" spans="1:36" ht="13.5" thickBot="1">
      <c r="A2" s="123"/>
      <c r="B2" s="164"/>
      <c r="C2" s="113"/>
      <c r="D2" s="125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201"/>
    </row>
    <row r="3" spans="1:36" ht="15" customHeight="1">
      <c r="A3" s="468"/>
      <c r="B3" s="469"/>
      <c r="C3" s="470"/>
      <c r="D3" s="471" t="str">
        <f>Sprachwahl!A235</f>
        <v>Consommation totale d'énergie</v>
      </c>
      <c r="E3" s="472"/>
      <c r="F3" s="472"/>
      <c r="G3" s="472"/>
      <c r="H3" s="472"/>
      <c r="I3" s="473"/>
      <c r="L3" s="165"/>
      <c r="M3" s="176"/>
      <c r="N3" s="177"/>
      <c r="O3" s="177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13"/>
      <c r="AF3" s="123"/>
      <c r="AG3"/>
      <c r="AH3"/>
      <c r="AI3"/>
      <c r="AJ3" s="201"/>
    </row>
    <row r="4" spans="1:36" ht="13.5" thickBot="1">
      <c r="A4" s="178"/>
      <c r="B4" s="173"/>
      <c r="C4" s="191" t="str">
        <f>Sprachwahl!A234</f>
        <v>Mesure de la consommation d'énergie</v>
      </c>
      <c r="D4" s="475" t="str">
        <f>Sprachwahl!A236</f>
        <v>MJ/m²*an</v>
      </c>
      <c r="E4" s="475"/>
      <c r="F4" s="474" t="str">
        <f>Sprachwahl!A237</f>
        <v>MJ/m²*an</v>
      </c>
      <c r="G4" s="474"/>
      <c r="H4" s="475" t="str">
        <f>Sprachwahl!A238</f>
        <v>MJ/m²*an</v>
      </c>
      <c r="I4" s="476"/>
      <c r="J4" s="174"/>
      <c r="K4" s="174"/>
      <c r="O4" s="169"/>
      <c r="P4" s="169"/>
      <c r="Q4" s="169"/>
      <c r="R4" s="169"/>
      <c r="S4" s="169"/>
      <c r="T4" s="169"/>
      <c r="U4" s="169"/>
      <c r="V4" s="169"/>
      <c r="W4" s="113"/>
      <c r="X4" s="113"/>
      <c r="Y4" s="113"/>
      <c r="Z4" s="113"/>
      <c r="AA4" s="113"/>
      <c r="AB4" s="113"/>
      <c r="AC4" s="113"/>
      <c r="AD4" s="113"/>
      <c r="AE4" s="125"/>
      <c r="AF4" s="123"/>
      <c r="AG4"/>
      <c r="AH4"/>
      <c r="AI4"/>
      <c r="AJ4" s="201"/>
    </row>
    <row r="5" spans="1:36" ht="14.25" thickTop="1" thickBot="1">
      <c r="A5" s="192" t="str">
        <f>Sprachwahl!A239</f>
        <v>Type de bâtiment</v>
      </c>
      <c r="B5" s="180"/>
      <c r="C5" s="274"/>
      <c r="D5" s="449" t="str">
        <f>Sprachwahl!A240</f>
        <v>Élevée</v>
      </c>
      <c r="E5" s="463"/>
      <c r="F5" s="445" t="str">
        <f>Sprachwahl!A241</f>
        <v>Moyenne</v>
      </c>
      <c r="G5" s="446"/>
      <c r="H5" s="464" t="str">
        <f>Sprachwahl!A242</f>
        <v>Mauvaise</v>
      </c>
      <c r="I5" s="465"/>
      <c r="J5" s="275"/>
      <c r="K5" s="190" t="str">
        <f>Sprachwahl!A243</f>
        <v>Une modification des valeurs surlignées en rouge a des répercussions sur la notation!</v>
      </c>
      <c r="M5" s="175"/>
      <c r="O5" s="162"/>
      <c r="P5" s="162"/>
      <c r="Q5" s="162"/>
      <c r="R5" s="162"/>
      <c r="S5" s="162"/>
      <c r="T5" s="162"/>
      <c r="U5" s="162"/>
      <c r="V5" s="162"/>
      <c r="W5" s="113"/>
      <c r="X5" s="113"/>
      <c r="Y5" s="113"/>
      <c r="Z5" s="113"/>
      <c r="AA5" s="113"/>
      <c r="AB5" s="113"/>
      <c r="AC5" s="113"/>
      <c r="AD5" s="125"/>
      <c r="AE5" s="113"/>
      <c r="AF5" s="123"/>
      <c r="AG5"/>
      <c r="AH5"/>
      <c r="AI5"/>
      <c r="AJ5" s="201"/>
    </row>
    <row r="6" spans="1:36" ht="13.5" thickTop="1">
      <c r="A6" s="466" t="str">
        <f>data!A3</f>
        <v>01 Bureau et administration</v>
      </c>
      <c r="B6" s="467"/>
      <c r="C6" s="179"/>
      <c r="D6" s="273"/>
      <c r="E6" s="248">
        <v>180</v>
      </c>
      <c r="F6" s="276"/>
      <c r="G6" s="256">
        <v>540</v>
      </c>
      <c r="H6" s="279"/>
      <c r="I6" s="264">
        <v>900</v>
      </c>
      <c r="J6" s="354" t="str">
        <f>IF(AND(E6=0,G6=0,I6=0),"!!!","")</f>
        <v/>
      </c>
      <c r="O6" s="170"/>
      <c r="P6" s="171"/>
      <c r="Q6" s="171"/>
      <c r="R6" s="163"/>
      <c r="S6" s="171"/>
      <c r="T6" s="163"/>
      <c r="U6" s="163"/>
      <c r="V6" s="170"/>
      <c r="W6" s="113"/>
      <c r="X6" s="113"/>
      <c r="Y6" s="113"/>
      <c r="Z6" s="113"/>
      <c r="AA6" s="113"/>
      <c r="AB6" s="113"/>
      <c r="AC6" s="113"/>
      <c r="AD6" s="113"/>
      <c r="AE6" s="113"/>
      <c r="AF6" s="123"/>
      <c r="AG6"/>
      <c r="AH6"/>
      <c r="AI6"/>
      <c r="AJ6" s="201"/>
    </row>
    <row r="7" spans="1:36">
      <c r="A7" s="466" t="str">
        <f>data!A4</f>
        <v>02 Commerce</v>
      </c>
      <c r="B7" s="467"/>
      <c r="C7" s="179"/>
      <c r="D7" s="272"/>
      <c r="E7" s="248">
        <v>270</v>
      </c>
      <c r="F7" s="276"/>
      <c r="G7" s="256">
        <v>585</v>
      </c>
      <c r="H7" s="280"/>
      <c r="I7" s="264">
        <v>900</v>
      </c>
      <c r="J7" s="354" t="str">
        <f t="shared" ref="J7:J18" si="0">IF(AND(E7=0,G7=0,I7=0),"!!!","")</f>
        <v/>
      </c>
      <c r="O7" s="170"/>
      <c r="P7" s="171"/>
      <c r="Q7" s="171"/>
      <c r="R7" s="163"/>
      <c r="S7" s="171"/>
      <c r="T7" s="163"/>
      <c r="U7" s="163"/>
      <c r="V7" s="170"/>
      <c r="W7" s="113"/>
      <c r="X7" s="113"/>
      <c r="Y7" s="113"/>
      <c r="Z7" s="113"/>
      <c r="AA7" s="113"/>
      <c r="AB7" s="113"/>
      <c r="AC7" s="113"/>
      <c r="AD7" s="113"/>
      <c r="AE7" s="113"/>
      <c r="AF7" s="123"/>
      <c r="AG7"/>
      <c r="AH7"/>
      <c r="AI7"/>
      <c r="AJ7" s="201"/>
    </row>
    <row r="8" spans="1:36">
      <c r="A8" s="466" t="str">
        <f>data!A5</f>
        <v>03 Résidence</v>
      </c>
      <c r="B8" s="467"/>
      <c r="C8" s="179"/>
      <c r="D8" s="272"/>
      <c r="E8" s="248">
        <v>180</v>
      </c>
      <c r="F8" s="276"/>
      <c r="G8" s="256">
        <v>540</v>
      </c>
      <c r="H8" s="280"/>
      <c r="I8" s="264">
        <v>900</v>
      </c>
      <c r="J8" s="354" t="str">
        <f t="shared" si="0"/>
        <v/>
      </c>
      <c r="O8" s="170"/>
      <c r="P8" s="171"/>
      <c r="Q8" s="171"/>
      <c r="R8" s="163"/>
      <c r="S8" s="171"/>
      <c r="T8" s="163"/>
      <c r="U8" s="163"/>
      <c r="V8" s="170"/>
      <c r="W8" s="125"/>
      <c r="X8" s="125"/>
      <c r="Y8" s="125"/>
      <c r="Z8" s="125"/>
      <c r="AA8" s="125"/>
      <c r="AB8" s="125"/>
      <c r="AC8" s="125"/>
      <c r="AD8" s="125"/>
      <c r="AE8" s="113"/>
      <c r="AF8" s="123"/>
      <c r="AG8"/>
      <c r="AH8"/>
      <c r="AI8"/>
      <c r="AJ8" s="201"/>
    </row>
    <row r="9" spans="1:36">
      <c r="A9" s="466" t="str">
        <f>data!A6</f>
        <v>04 Enseignement, formation et recherche</v>
      </c>
      <c r="B9" s="467"/>
      <c r="C9" s="179"/>
      <c r="D9" s="272"/>
      <c r="E9" s="248">
        <v>270</v>
      </c>
      <c r="F9" s="276"/>
      <c r="G9" s="256">
        <v>585</v>
      </c>
      <c r="H9" s="280"/>
      <c r="I9" s="264">
        <v>900</v>
      </c>
      <c r="J9" s="354" t="str">
        <f t="shared" si="0"/>
        <v/>
      </c>
      <c r="O9" s="170"/>
      <c r="P9" s="171"/>
      <c r="Q9" s="171"/>
      <c r="R9" s="163"/>
      <c r="S9" s="171"/>
      <c r="T9" s="163"/>
      <c r="U9" s="163"/>
      <c r="V9" s="170"/>
      <c r="W9" s="113"/>
      <c r="X9" s="113"/>
      <c r="Y9" s="113"/>
      <c r="Z9" s="113"/>
      <c r="AA9" s="113"/>
      <c r="AB9" s="113"/>
      <c r="AC9" s="113"/>
      <c r="AD9" s="113"/>
      <c r="AE9" s="113"/>
      <c r="AF9" s="123"/>
      <c r="AG9"/>
      <c r="AH9"/>
      <c r="AI9"/>
      <c r="AJ9" s="201"/>
    </row>
    <row r="10" spans="1:36">
      <c r="A10" s="466" t="str">
        <f>data!A7</f>
        <v>05 Industrie</v>
      </c>
      <c r="B10" s="467"/>
      <c r="C10" s="179"/>
      <c r="D10" s="272"/>
      <c r="E10" s="248">
        <v>630</v>
      </c>
      <c r="F10" s="276"/>
      <c r="G10" s="256">
        <v>990</v>
      </c>
      <c r="H10" s="280"/>
      <c r="I10" s="264">
        <v>1260</v>
      </c>
      <c r="J10" s="354" t="str">
        <f t="shared" si="0"/>
        <v/>
      </c>
      <c r="O10" s="123"/>
      <c r="P10" s="171"/>
      <c r="Q10" s="171"/>
      <c r="R10" s="163"/>
      <c r="S10" s="171"/>
      <c r="T10" s="163"/>
      <c r="U10" s="163"/>
      <c r="V10" s="170"/>
      <c r="W10" s="113"/>
      <c r="X10" s="113"/>
      <c r="Y10" s="113"/>
      <c r="Z10" s="113"/>
      <c r="AA10" s="113"/>
      <c r="AB10" s="113"/>
      <c r="AC10" s="113"/>
      <c r="AD10" s="125"/>
      <c r="AE10" s="125"/>
      <c r="AF10" s="123"/>
      <c r="AG10"/>
      <c r="AH10"/>
      <c r="AI10"/>
      <c r="AJ10" s="201"/>
    </row>
    <row r="11" spans="1:36">
      <c r="A11" s="466" t="str">
        <f>data!A8</f>
        <v>06 Loisirs, sports et détente</v>
      </c>
      <c r="B11" s="467"/>
      <c r="C11" s="179"/>
      <c r="D11" s="272"/>
      <c r="E11" s="248">
        <v>450</v>
      </c>
      <c r="F11" s="276"/>
      <c r="G11" s="256">
        <v>945</v>
      </c>
      <c r="H11" s="280"/>
      <c r="I11" s="264">
        <v>1440</v>
      </c>
      <c r="J11" s="354" t="str">
        <f t="shared" si="0"/>
        <v/>
      </c>
      <c r="L11" s="246"/>
      <c r="O11" s="123"/>
      <c r="P11" s="171"/>
      <c r="Q11" s="171"/>
      <c r="R11" s="163"/>
      <c r="S11" s="171"/>
      <c r="T11" s="163"/>
      <c r="U11" s="163"/>
      <c r="V11" s="170"/>
      <c r="W11" s="113"/>
      <c r="X11" s="113"/>
      <c r="Y11" s="113"/>
      <c r="Z11" s="113"/>
      <c r="AA11" s="113"/>
      <c r="AB11" s="113"/>
      <c r="AC11" s="113"/>
      <c r="AD11" s="125"/>
      <c r="AE11" s="125"/>
      <c r="AF11" s="123"/>
      <c r="AG11"/>
      <c r="AH11"/>
      <c r="AI11"/>
      <c r="AJ11" s="201"/>
    </row>
    <row r="12" spans="1:36">
      <c r="A12" s="466" t="str">
        <f>data!A9</f>
        <v>07 Prévoyance et santé</v>
      </c>
      <c r="B12" s="467"/>
      <c r="C12" s="179"/>
      <c r="D12" s="272"/>
      <c r="E12" s="248">
        <v>180</v>
      </c>
      <c r="F12" s="276"/>
      <c r="G12" s="256">
        <v>540</v>
      </c>
      <c r="H12" s="280"/>
      <c r="I12" s="264">
        <v>900</v>
      </c>
      <c r="J12" s="354" t="str">
        <f t="shared" si="0"/>
        <v/>
      </c>
      <c r="O12" s="123"/>
      <c r="P12" s="171"/>
      <c r="Q12" s="171"/>
      <c r="R12" s="163"/>
      <c r="S12" s="171"/>
      <c r="T12" s="163"/>
      <c r="U12" s="163"/>
      <c r="V12" s="170"/>
      <c r="W12" s="113"/>
      <c r="X12" s="113"/>
      <c r="Y12" s="113"/>
      <c r="Z12" s="113"/>
      <c r="AA12" s="113"/>
      <c r="AB12" s="113"/>
      <c r="AC12" s="113"/>
      <c r="AD12" s="113"/>
      <c r="AE12" s="113"/>
      <c r="AF12" s="123"/>
      <c r="AG12"/>
      <c r="AH12"/>
      <c r="AI12"/>
      <c r="AJ12" s="201"/>
    </row>
    <row r="13" spans="1:36">
      <c r="A13" s="466" t="str">
        <f>data!A10</f>
        <v>08 Agriculture et économie forestière</v>
      </c>
      <c r="B13" s="467"/>
      <c r="C13" s="179"/>
      <c r="D13" s="272"/>
      <c r="E13" s="248">
        <v>0</v>
      </c>
      <c r="F13" s="276"/>
      <c r="G13" s="256">
        <v>0</v>
      </c>
      <c r="H13" s="280"/>
      <c r="I13" s="264">
        <v>0</v>
      </c>
      <c r="J13" s="354" t="str">
        <f t="shared" si="0"/>
        <v>!!!</v>
      </c>
      <c r="K13" s="234" t="str">
        <f>Sprachwahl!A244</f>
        <v>← La KBOB ne dispose d'aucune valeur. Nous acceptons volontiers d'autres informations/données.</v>
      </c>
      <c r="O13" s="123"/>
      <c r="P13" s="171"/>
      <c r="Q13" s="172"/>
      <c r="R13" s="163"/>
      <c r="S13" s="171"/>
      <c r="T13" s="163"/>
      <c r="U13" s="163"/>
      <c r="V13" s="170"/>
      <c r="W13" s="125"/>
      <c r="X13" s="125"/>
      <c r="Y13" s="125"/>
      <c r="Z13" s="125"/>
      <c r="AA13" s="125"/>
      <c r="AB13" s="125"/>
      <c r="AC13" s="125"/>
      <c r="AD13" s="125"/>
      <c r="AE13" s="113"/>
      <c r="AF13" s="123"/>
      <c r="AG13"/>
      <c r="AH13"/>
      <c r="AI13"/>
      <c r="AJ13" s="201"/>
    </row>
    <row r="14" spans="1:36">
      <c r="A14" s="466" t="str">
        <f>data!A11</f>
        <v>09 Justice et police</v>
      </c>
      <c r="B14" s="467"/>
      <c r="C14" s="179"/>
      <c r="D14" s="272"/>
      <c r="E14" s="248">
        <v>270</v>
      </c>
      <c r="F14" s="276"/>
      <c r="G14" s="256">
        <v>810</v>
      </c>
      <c r="H14" s="280"/>
      <c r="I14" s="264">
        <v>1350</v>
      </c>
      <c r="J14" s="354" t="str">
        <f t="shared" si="0"/>
        <v/>
      </c>
      <c r="O14" s="123"/>
      <c r="P14" s="171"/>
      <c r="Q14" s="172"/>
      <c r="R14" s="163"/>
      <c r="S14" s="171"/>
      <c r="T14" s="163"/>
      <c r="U14" s="163"/>
      <c r="V14" s="170"/>
      <c r="W14" s="113"/>
      <c r="X14" s="113"/>
      <c r="Y14" s="113"/>
      <c r="Z14" s="113"/>
      <c r="AA14" s="113"/>
      <c r="AB14" s="113"/>
      <c r="AC14" s="113"/>
      <c r="AD14" s="113"/>
      <c r="AE14" s="113"/>
      <c r="AF14" s="123"/>
      <c r="AG14"/>
      <c r="AH14"/>
      <c r="AI14"/>
      <c r="AJ14" s="201"/>
    </row>
    <row r="15" spans="1:36">
      <c r="A15" s="466" t="str">
        <f>data!A12</f>
        <v>10 Culture et convivialité</v>
      </c>
      <c r="B15" s="467"/>
      <c r="C15" s="179"/>
      <c r="D15" s="272"/>
      <c r="E15" s="248">
        <v>270</v>
      </c>
      <c r="F15" s="277"/>
      <c r="G15" s="281">
        <v>675</v>
      </c>
      <c r="H15" s="280"/>
      <c r="I15" s="264">
        <v>1080</v>
      </c>
      <c r="J15" s="354" t="str">
        <f t="shared" si="0"/>
        <v/>
      </c>
      <c r="O15" s="123"/>
      <c r="P15" s="171"/>
      <c r="Q15" s="171"/>
      <c r="R15" s="163"/>
      <c r="S15" s="171"/>
      <c r="T15" s="163"/>
      <c r="U15" s="163"/>
      <c r="V15" s="170"/>
      <c r="W15" s="113"/>
      <c r="X15" s="113"/>
      <c r="Y15" s="113"/>
      <c r="Z15" s="113"/>
      <c r="AA15" s="113"/>
      <c r="AB15" s="113"/>
      <c r="AC15" s="113"/>
      <c r="AD15" s="125"/>
      <c r="AE15" s="125"/>
      <c r="AF15" s="123"/>
      <c r="AG15"/>
      <c r="AH15"/>
      <c r="AI15"/>
      <c r="AJ15" s="201"/>
    </row>
    <row r="16" spans="1:36">
      <c r="A16" s="466" t="str">
        <f>data!A13</f>
        <v>11 Hôtellerie et tourisme</v>
      </c>
      <c r="B16" s="467"/>
      <c r="C16" s="179"/>
      <c r="D16" s="272"/>
      <c r="E16" s="248">
        <v>180</v>
      </c>
      <c r="F16" s="276"/>
      <c r="G16" s="256">
        <v>720</v>
      </c>
      <c r="H16" s="280"/>
      <c r="I16" s="264">
        <v>1260</v>
      </c>
      <c r="J16" s="354" t="str">
        <f t="shared" si="0"/>
        <v/>
      </c>
      <c r="O16" s="123"/>
      <c r="P16" s="171"/>
      <c r="Q16" s="171"/>
      <c r="R16" s="163"/>
      <c r="S16" s="171"/>
      <c r="T16" s="163"/>
      <c r="U16" s="163"/>
      <c r="V16" s="170"/>
      <c r="W16" s="113"/>
      <c r="X16" s="113"/>
      <c r="Y16" s="113"/>
      <c r="Z16" s="113"/>
      <c r="AA16" s="113"/>
      <c r="AB16" s="113"/>
      <c r="AC16" s="113"/>
      <c r="AD16" s="113"/>
      <c r="AE16" s="113"/>
      <c r="AF16" s="123"/>
      <c r="AG16"/>
      <c r="AH16"/>
      <c r="AI16"/>
      <c r="AJ16" s="201"/>
    </row>
    <row r="17" spans="1:36">
      <c r="A17" s="466" t="str">
        <f>data!A14</f>
        <v>12 Installations de transport</v>
      </c>
      <c r="B17" s="467"/>
      <c r="C17" s="179"/>
      <c r="D17" s="272"/>
      <c r="E17" s="248">
        <v>0</v>
      </c>
      <c r="F17" s="276"/>
      <c r="G17" s="256">
        <v>0</v>
      </c>
      <c r="H17" s="262"/>
      <c r="I17" s="264">
        <v>0</v>
      </c>
      <c r="J17" s="354" t="str">
        <f t="shared" si="0"/>
        <v>!!!</v>
      </c>
      <c r="K17" s="234" t="str">
        <f>Sprachwahl!A244</f>
        <v>← La KBOB ne dispose d'aucune valeur. Nous acceptons volontiers d'autres informations/données.</v>
      </c>
      <c r="O17" s="123"/>
      <c r="P17" s="171"/>
      <c r="Q17" s="171"/>
      <c r="R17" s="163"/>
      <c r="S17" s="171"/>
      <c r="T17" s="163"/>
      <c r="U17" s="163"/>
      <c r="V17" s="170"/>
      <c r="W17" s="113"/>
      <c r="X17" s="113"/>
      <c r="Y17" s="113"/>
      <c r="Z17" s="113"/>
      <c r="AA17" s="113"/>
      <c r="AB17" s="113"/>
      <c r="AC17" s="113"/>
      <c r="AD17" s="113"/>
      <c r="AE17" s="113"/>
      <c r="AF17" s="123"/>
      <c r="AG17"/>
      <c r="AH17"/>
      <c r="AI17"/>
      <c r="AJ17" s="201"/>
    </row>
    <row r="18" spans="1:36" ht="13.5" thickBot="1">
      <c r="A18" s="466" t="str">
        <f>data!A15</f>
        <v>13 Installations militaires et de protection civile</v>
      </c>
      <c r="B18" s="467"/>
      <c r="C18" s="181"/>
      <c r="D18" s="247"/>
      <c r="E18" s="249">
        <v>0</v>
      </c>
      <c r="F18" s="278"/>
      <c r="G18" s="257">
        <v>0</v>
      </c>
      <c r="H18" s="263"/>
      <c r="I18" s="265">
        <v>0</v>
      </c>
      <c r="J18" s="354" t="str">
        <f t="shared" si="0"/>
        <v>!!!</v>
      </c>
      <c r="K18" s="234" t="str">
        <f>Sprachwahl!A244</f>
        <v>← La KBOB ne dispose d'aucune valeur. Nous acceptons volontiers d'autres informations/données.</v>
      </c>
      <c r="O18" s="113"/>
      <c r="P18" s="171"/>
      <c r="Q18" s="172"/>
      <c r="R18" s="163"/>
      <c r="S18" s="171"/>
      <c r="T18" s="163"/>
      <c r="U18" s="163"/>
      <c r="V18" s="170"/>
      <c r="W18" s="125"/>
      <c r="X18" s="125"/>
      <c r="Y18" s="125"/>
      <c r="Z18" s="125"/>
      <c r="AA18" s="125"/>
      <c r="AB18" s="125"/>
      <c r="AC18" s="125"/>
      <c r="AD18" s="125"/>
      <c r="AE18" s="113"/>
      <c r="AF18" s="123"/>
      <c r="AG18"/>
      <c r="AH18"/>
      <c r="AI18"/>
      <c r="AJ18" s="201"/>
    </row>
    <row r="19" spans="1:36" s="165" customFormat="1" ht="12.75" customHeight="1"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202"/>
    </row>
    <row r="20" spans="1:36" ht="12.75" customHeight="1">
      <c r="A20" s="116" t="str">
        <f>Sprachwahl!A245</f>
        <v>Valeur d'1 décimale après la virgule pour l'évaluation</v>
      </c>
      <c r="AJ20" s="201"/>
    </row>
    <row r="21" spans="1:36" ht="6" customHeight="1" thickBot="1">
      <c r="A21" s="116"/>
      <c r="AJ21" s="201"/>
    </row>
    <row r="22" spans="1:36" ht="12.75" customHeight="1" thickTop="1" thickBot="1">
      <c r="A22" s="166" t="str">
        <f>Sprachwahl!A246</f>
        <v>Note</v>
      </c>
      <c r="B22" s="167"/>
      <c r="C22" s="250"/>
      <c r="D22" s="299">
        <v>1</v>
      </c>
      <c r="E22" s="168">
        <v>1.1000000000000001</v>
      </c>
      <c r="F22" s="168">
        <v>1.2</v>
      </c>
      <c r="G22" s="168">
        <v>1.3</v>
      </c>
      <c r="H22" s="168">
        <v>1.4</v>
      </c>
      <c r="I22" s="168">
        <v>1.5</v>
      </c>
      <c r="J22" s="168">
        <v>1.6</v>
      </c>
      <c r="K22" s="168">
        <v>1.7</v>
      </c>
      <c r="L22" s="168">
        <v>1.8</v>
      </c>
      <c r="M22" s="168">
        <v>1.9</v>
      </c>
      <c r="N22" s="168">
        <v>2</v>
      </c>
      <c r="O22" s="168">
        <v>2.1</v>
      </c>
      <c r="P22" s="168">
        <v>2.2000000000000002</v>
      </c>
      <c r="Q22" s="168">
        <v>2.2999999999999998</v>
      </c>
      <c r="R22" s="168">
        <v>2.4</v>
      </c>
      <c r="S22" s="258">
        <v>2.5</v>
      </c>
      <c r="T22" s="168">
        <v>2.6</v>
      </c>
      <c r="U22" s="168">
        <v>2.7</v>
      </c>
      <c r="V22" s="168">
        <v>2.8</v>
      </c>
      <c r="W22" s="168">
        <v>2.9</v>
      </c>
      <c r="X22" s="168">
        <v>3</v>
      </c>
      <c r="Y22" s="168">
        <v>3.1</v>
      </c>
      <c r="Z22" s="168">
        <v>3.2</v>
      </c>
      <c r="AA22" s="168">
        <v>3.3</v>
      </c>
      <c r="AB22" s="168">
        <v>3.4</v>
      </c>
      <c r="AC22" s="168">
        <v>3.5</v>
      </c>
      <c r="AD22" s="168">
        <v>3.6</v>
      </c>
      <c r="AE22" s="168">
        <v>3.7</v>
      </c>
      <c r="AF22" s="168">
        <v>3.8</v>
      </c>
      <c r="AG22" s="168">
        <v>3.9</v>
      </c>
      <c r="AH22" s="268">
        <v>4</v>
      </c>
      <c r="AI22" s="186"/>
      <c r="AJ22" s="201"/>
    </row>
    <row r="23" spans="1:36" ht="12.75" customHeight="1" thickBot="1">
      <c r="A23" s="225"/>
      <c r="B23" s="186"/>
      <c r="C23" s="251"/>
      <c r="D23" s="300"/>
      <c r="E23" s="238"/>
      <c r="F23" s="238"/>
      <c r="G23" s="238"/>
      <c r="H23" s="238"/>
      <c r="I23" s="236" t="str">
        <f>Sprachwahl!A247</f>
        <v>Élevée</v>
      </c>
      <c r="J23" s="238"/>
      <c r="K23" s="238"/>
      <c r="L23" s="238"/>
      <c r="M23" s="238"/>
      <c r="N23" s="239"/>
      <c r="O23" s="240"/>
      <c r="P23" s="241"/>
      <c r="Q23" s="241"/>
      <c r="R23" s="241"/>
      <c r="S23" s="295" t="str">
        <f>Sprachwahl!A248</f>
        <v>Moyenne</v>
      </c>
      <c r="T23" s="241"/>
      <c r="U23" s="241"/>
      <c r="V23" s="241"/>
      <c r="W23" s="241"/>
      <c r="X23" s="242"/>
      <c r="Y23" s="243"/>
      <c r="Z23" s="244"/>
      <c r="AA23" s="244"/>
      <c r="AB23" s="244"/>
      <c r="AC23" s="294" t="str">
        <f>Sprachwahl!A249</f>
        <v>Mauvaise</v>
      </c>
      <c r="AD23" s="244"/>
      <c r="AE23" s="244"/>
      <c r="AF23" s="244"/>
      <c r="AG23" s="244"/>
      <c r="AH23" s="269"/>
      <c r="AI23" s="245"/>
      <c r="AJ23" s="201"/>
    </row>
    <row r="24" spans="1:36">
      <c r="A24" s="459" t="str">
        <f>A6</f>
        <v>01 Bureau et administration</v>
      </c>
      <c r="B24" s="460"/>
      <c r="C24" s="252" t="s">
        <v>89</v>
      </c>
      <c r="D24" s="310">
        <f>E6</f>
        <v>180</v>
      </c>
      <c r="E24" s="226">
        <f>D24+($S24-$D24)/15</f>
        <v>204</v>
      </c>
      <c r="F24" s="226">
        <f>E24+($S24-$D24)/15</f>
        <v>228</v>
      </c>
      <c r="G24" s="226">
        <f t="shared" ref="G24:R24" si="1">F24+($S24-$D24)/15</f>
        <v>252</v>
      </c>
      <c r="H24" s="226">
        <f t="shared" si="1"/>
        <v>276</v>
      </c>
      <c r="I24" s="226">
        <f t="shared" si="1"/>
        <v>300</v>
      </c>
      <c r="J24" s="226">
        <f t="shared" si="1"/>
        <v>324</v>
      </c>
      <c r="K24" s="226">
        <f t="shared" si="1"/>
        <v>348</v>
      </c>
      <c r="L24" s="226">
        <f t="shared" si="1"/>
        <v>372</v>
      </c>
      <c r="M24" s="226">
        <f t="shared" si="1"/>
        <v>396</v>
      </c>
      <c r="N24" s="313">
        <f t="shared" si="1"/>
        <v>420</v>
      </c>
      <c r="O24" s="314">
        <f t="shared" si="1"/>
        <v>444</v>
      </c>
      <c r="P24" s="227">
        <f t="shared" si="1"/>
        <v>468</v>
      </c>
      <c r="Q24" s="227">
        <f t="shared" si="1"/>
        <v>492</v>
      </c>
      <c r="R24" s="227">
        <f t="shared" si="1"/>
        <v>516</v>
      </c>
      <c r="S24" s="259">
        <f>G6</f>
        <v>540</v>
      </c>
      <c r="T24" s="227">
        <f>S24+($AH24-$S24)/15</f>
        <v>564</v>
      </c>
      <c r="U24" s="227">
        <f t="shared" ref="U24:AG24" si="2">T24+($AH24-$S24)/15</f>
        <v>588</v>
      </c>
      <c r="V24" s="227">
        <f t="shared" si="2"/>
        <v>612</v>
      </c>
      <c r="W24" s="227">
        <f t="shared" si="2"/>
        <v>636</v>
      </c>
      <c r="X24" s="314">
        <f t="shared" si="2"/>
        <v>660</v>
      </c>
      <c r="Y24" s="228">
        <f t="shared" si="2"/>
        <v>684</v>
      </c>
      <c r="Z24" s="228">
        <f t="shared" si="2"/>
        <v>708</v>
      </c>
      <c r="AA24" s="228">
        <f t="shared" si="2"/>
        <v>732</v>
      </c>
      <c r="AB24" s="228">
        <f t="shared" si="2"/>
        <v>756</v>
      </c>
      <c r="AC24" s="228">
        <f t="shared" si="2"/>
        <v>780</v>
      </c>
      <c r="AD24" s="228">
        <f t="shared" si="2"/>
        <v>804</v>
      </c>
      <c r="AE24" s="228">
        <f t="shared" si="2"/>
        <v>828</v>
      </c>
      <c r="AF24" s="228">
        <f t="shared" si="2"/>
        <v>852</v>
      </c>
      <c r="AG24" s="228">
        <f t="shared" si="2"/>
        <v>876</v>
      </c>
      <c r="AH24" s="315">
        <f>I6</f>
        <v>900</v>
      </c>
      <c r="AI24" s="266" t="s">
        <v>90</v>
      </c>
      <c r="AJ24" s="201"/>
    </row>
    <row r="25" spans="1:36" hidden="1">
      <c r="A25" s="235"/>
      <c r="B25" s="231"/>
      <c r="C25" s="253"/>
      <c r="D25" s="312">
        <v>1</v>
      </c>
      <c r="E25" s="125">
        <v>1.1000000000000001</v>
      </c>
      <c r="F25" s="125">
        <v>1.2</v>
      </c>
      <c r="G25" s="125">
        <v>1.3</v>
      </c>
      <c r="H25" s="125">
        <v>1.4</v>
      </c>
      <c r="I25" s="125">
        <v>1.5</v>
      </c>
      <c r="J25" s="125">
        <v>1.6</v>
      </c>
      <c r="K25" s="125">
        <v>1.7</v>
      </c>
      <c r="L25" s="125">
        <v>1.8</v>
      </c>
      <c r="M25" s="125">
        <v>1.9</v>
      </c>
      <c r="N25" s="125">
        <v>2</v>
      </c>
      <c r="O25" s="125">
        <v>2.1</v>
      </c>
      <c r="P25" s="125">
        <v>2.2000000000000002</v>
      </c>
      <c r="Q25" s="125">
        <v>2.2999999999999998</v>
      </c>
      <c r="R25" s="125">
        <v>2.4</v>
      </c>
      <c r="S25" s="260">
        <v>2.5</v>
      </c>
      <c r="T25" s="125">
        <v>2.6</v>
      </c>
      <c r="U25" s="125">
        <v>2.7</v>
      </c>
      <c r="V25" s="125">
        <v>2.8</v>
      </c>
      <c r="W25" s="125">
        <v>2.9</v>
      </c>
      <c r="X25" s="125">
        <v>3</v>
      </c>
      <c r="Y25" s="125">
        <v>3.1</v>
      </c>
      <c r="Z25" s="125">
        <v>3.2</v>
      </c>
      <c r="AA25" s="125">
        <v>3.3</v>
      </c>
      <c r="AB25" s="125">
        <v>3.4</v>
      </c>
      <c r="AC25" s="125">
        <v>3.5</v>
      </c>
      <c r="AD25" s="125">
        <v>3.6</v>
      </c>
      <c r="AE25" s="125">
        <v>3.7</v>
      </c>
      <c r="AF25" s="125">
        <v>3.8</v>
      </c>
      <c r="AG25" s="125">
        <v>3.9</v>
      </c>
      <c r="AH25" s="270">
        <v>4</v>
      </c>
      <c r="AI25" s="232"/>
      <c r="AJ25" s="201"/>
    </row>
    <row r="26" spans="1:36">
      <c r="A26" s="282"/>
      <c r="B26" s="164"/>
      <c r="C26" s="253"/>
      <c r="D26" s="312"/>
      <c r="E26" s="125">
        <f>E24-D24</f>
        <v>24</v>
      </c>
      <c r="F26" s="125">
        <f t="shared" ref="F26:AH26" si="3">F24-E24</f>
        <v>24</v>
      </c>
      <c r="G26" s="125">
        <f t="shared" si="3"/>
        <v>24</v>
      </c>
      <c r="H26" s="125">
        <f t="shared" si="3"/>
        <v>24</v>
      </c>
      <c r="I26" s="125">
        <f t="shared" si="3"/>
        <v>24</v>
      </c>
      <c r="J26" s="125">
        <f t="shared" si="3"/>
        <v>24</v>
      </c>
      <c r="K26" s="125">
        <f t="shared" si="3"/>
        <v>24</v>
      </c>
      <c r="L26" s="125">
        <f t="shared" si="3"/>
        <v>24</v>
      </c>
      <c r="M26" s="125">
        <f t="shared" si="3"/>
        <v>24</v>
      </c>
      <c r="N26" s="125">
        <f t="shared" si="3"/>
        <v>24</v>
      </c>
      <c r="O26" s="125">
        <f t="shared" si="3"/>
        <v>24</v>
      </c>
      <c r="P26" s="125">
        <f t="shared" si="3"/>
        <v>24</v>
      </c>
      <c r="Q26" s="125">
        <f t="shared" si="3"/>
        <v>24</v>
      </c>
      <c r="R26" s="125">
        <f t="shared" si="3"/>
        <v>24</v>
      </c>
      <c r="S26" s="260">
        <f t="shared" si="3"/>
        <v>24</v>
      </c>
      <c r="T26" s="125">
        <f t="shared" si="3"/>
        <v>24</v>
      </c>
      <c r="U26" s="125">
        <f t="shared" si="3"/>
        <v>24</v>
      </c>
      <c r="V26" s="125">
        <f t="shared" si="3"/>
        <v>24</v>
      </c>
      <c r="W26" s="125">
        <f t="shared" si="3"/>
        <v>24</v>
      </c>
      <c r="X26" s="125">
        <f t="shared" si="3"/>
        <v>24</v>
      </c>
      <c r="Y26" s="125">
        <f t="shared" si="3"/>
        <v>24</v>
      </c>
      <c r="Z26" s="125">
        <f t="shared" si="3"/>
        <v>24</v>
      </c>
      <c r="AA26" s="125">
        <f t="shared" si="3"/>
        <v>24</v>
      </c>
      <c r="AB26" s="125">
        <f t="shared" si="3"/>
        <v>24</v>
      </c>
      <c r="AC26" s="125">
        <f t="shared" si="3"/>
        <v>24</v>
      </c>
      <c r="AD26" s="125">
        <f t="shared" si="3"/>
        <v>24</v>
      </c>
      <c r="AE26" s="125">
        <f t="shared" si="3"/>
        <v>24</v>
      </c>
      <c r="AF26" s="125">
        <f t="shared" si="3"/>
        <v>24</v>
      </c>
      <c r="AG26" s="125">
        <f t="shared" si="3"/>
        <v>24</v>
      </c>
      <c r="AH26" s="270">
        <f t="shared" si="3"/>
        <v>24</v>
      </c>
      <c r="AI26" s="232"/>
      <c r="AJ26" s="201"/>
    </row>
    <row r="27" spans="1:36">
      <c r="A27" s="459" t="str">
        <f>A7</f>
        <v>02 Commerce</v>
      </c>
      <c r="B27" s="460"/>
      <c r="C27" s="252" t="s">
        <v>89</v>
      </c>
      <c r="D27" s="311">
        <f>E7</f>
        <v>270</v>
      </c>
      <c r="E27" s="226">
        <f>D27+($S27-$D27)/15</f>
        <v>291</v>
      </c>
      <c r="F27" s="226">
        <f>E27+($S27-$D27)/15</f>
        <v>312</v>
      </c>
      <c r="G27" s="226">
        <f t="shared" ref="G27:R27" si="4">F27+($S27-$D27)/15</f>
        <v>333</v>
      </c>
      <c r="H27" s="226">
        <f t="shared" si="4"/>
        <v>354</v>
      </c>
      <c r="I27" s="226">
        <f t="shared" si="4"/>
        <v>375</v>
      </c>
      <c r="J27" s="226">
        <f t="shared" si="4"/>
        <v>396</v>
      </c>
      <c r="K27" s="226">
        <f t="shared" si="4"/>
        <v>417</v>
      </c>
      <c r="L27" s="226">
        <f t="shared" si="4"/>
        <v>438</v>
      </c>
      <c r="M27" s="226">
        <f t="shared" si="4"/>
        <v>459</v>
      </c>
      <c r="N27" s="226">
        <f t="shared" si="4"/>
        <v>480</v>
      </c>
      <c r="O27" s="227">
        <f t="shared" si="4"/>
        <v>501</v>
      </c>
      <c r="P27" s="227">
        <f t="shared" si="4"/>
        <v>522</v>
      </c>
      <c r="Q27" s="227">
        <f t="shared" si="4"/>
        <v>543</v>
      </c>
      <c r="R27" s="227">
        <f t="shared" si="4"/>
        <v>564</v>
      </c>
      <c r="S27" s="259">
        <f>G7</f>
        <v>585</v>
      </c>
      <c r="T27" s="227">
        <f>S27+($AH27-$S27)/15</f>
        <v>606</v>
      </c>
      <c r="U27" s="227">
        <f t="shared" ref="U27:AG27" si="5">T27+($AH27-$S27)/15</f>
        <v>627</v>
      </c>
      <c r="V27" s="227">
        <f t="shared" si="5"/>
        <v>648</v>
      </c>
      <c r="W27" s="227">
        <f t="shared" si="5"/>
        <v>669</v>
      </c>
      <c r="X27" s="227">
        <f t="shared" si="5"/>
        <v>690</v>
      </c>
      <c r="Y27" s="228">
        <f t="shared" si="5"/>
        <v>711</v>
      </c>
      <c r="Z27" s="228">
        <f t="shared" si="5"/>
        <v>732</v>
      </c>
      <c r="AA27" s="228">
        <f t="shared" si="5"/>
        <v>753</v>
      </c>
      <c r="AB27" s="228">
        <f t="shared" si="5"/>
        <v>774</v>
      </c>
      <c r="AC27" s="228">
        <f t="shared" si="5"/>
        <v>795</v>
      </c>
      <c r="AD27" s="228">
        <f t="shared" si="5"/>
        <v>816</v>
      </c>
      <c r="AE27" s="228">
        <f t="shared" si="5"/>
        <v>837</v>
      </c>
      <c r="AF27" s="228">
        <f t="shared" si="5"/>
        <v>858</v>
      </c>
      <c r="AG27" s="228">
        <f t="shared" si="5"/>
        <v>879</v>
      </c>
      <c r="AH27" s="316">
        <f>I7</f>
        <v>900</v>
      </c>
      <c r="AI27" s="266" t="s">
        <v>90</v>
      </c>
      <c r="AJ27" s="201"/>
    </row>
    <row r="28" spans="1:36" hidden="1">
      <c r="A28" s="235"/>
      <c r="B28" s="231"/>
      <c r="C28" s="253"/>
      <c r="D28" s="312">
        <v>1</v>
      </c>
      <c r="E28" s="125">
        <v>1.1000000000000001</v>
      </c>
      <c r="F28" s="125">
        <v>1.2</v>
      </c>
      <c r="G28" s="125">
        <v>1.3</v>
      </c>
      <c r="H28" s="125">
        <v>1.4</v>
      </c>
      <c r="I28" s="125">
        <v>1.5</v>
      </c>
      <c r="J28" s="125">
        <v>1.6</v>
      </c>
      <c r="K28" s="125">
        <v>1.7</v>
      </c>
      <c r="L28" s="125">
        <v>1.8</v>
      </c>
      <c r="M28" s="125">
        <v>1.9</v>
      </c>
      <c r="N28" s="125">
        <v>2</v>
      </c>
      <c r="O28" s="125">
        <v>2.1</v>
      </c>
      <c r="P28" s="125">
        <v>2.2000000000000002</v>
      </c>
      <c r="Q28" s="125">
        <v>2.2999999999999998</v>
      </c>
      <c r="R28" s="125">
        <v>2.4</v>
      </c>
      <c r="S28" s="260">
        <v>2.5</v>
      </c>
      <c r="T28" s="125">
        <v>2.6</v>
      </c>
      <c r="U28" s="125">
        <v>2.7</v>
      </c>
      <c r="V28" s="125">
        <v>2.8</v>
      </c>
      <c r="W28" s="125">
        <v>2.9</v>
      </c>
      <c r="X28" s="125">
        <v>3</v>
      </c>
      <c r="Y28" s="125">
        <v>3.1</v>
      </c>
      <c r="Z28" s="125">
        <v>3.2</v>
      </c>
      <c r="AA28" s="125">
        <v>3.3</v>
      </c>
      <c r="AB28" s="125">
        <v>3.4</v>
      </c>
      <c r="AC28" s="125">
        <v>3.5</v>
      </c>
      <c r="AD28" s="125">
        <v>3.6</v>
      </c>
      <c r="AE28" s="125">
        <v>3.7</v>
      </c>
      <c r="AF28" s="125">
        <v>3.8</v>
      </c>
      <c r="AG28" s="125">
        <v>3.9</v>
      </c>
      <c r="AH28" s="270">
        <v>4</v>
      </c>
      <c r="AI28" s="232"/>
      <c r="AJ28" s="201"/>
    </row>
    <row r="29" spans="1:36">
      <c r="A29" s="282"/>
      <c r="B29" s="164"/>
      <c r="C29" s="253"/>
      <c r="D29" s="312"/>
      <c r="E29" s="125">
        <f>E27-D27</f>
        <v>21</v>
      </c>
      <c r="F29" s="125">
        <f t="shared" ref="F29:AH29" si="6">F27-E27</f>
        <v>21</v>
      </c>
      <c r="G29" s="125">
        <f t="shared" si="6"/>
        <v>21</v>
      </c>
      <c r="H29" s="125">
        <f t="shared" si="6"/>
        <v>21</v>
      </c>
      <c r="I29" s="125">
        <f t="shared" si="6"/>
        <v>21</v>
      </c>
      <c r="J29" s="125">
        <f t="shared" si="6"/>
        <v>21</v>
      </c>
      <c r="K29" s="125">
        <f t="shared" si="6"/>
        <v>21</v>
      </c>
      <c r="L29" s="125">
        <f t="shared" si="6"/>
        <v>21</v>
      </c>
      <c r="M29" s="125">
        <f t="shared" si="6"/>
        <v>21</v>
      </c>
      <c r="N29" s="125">
        <f t="shared" si="6"/>
        <v>21</v>
      </c>
      <c r="O29" s="125">
        <f t="shared" si="6"/>
        <v>21</v>
      </c>
      <c r="P29" s="125">
        <f t="shared" si="6"/>
        <v>21</v>
      </c>
      <c r="Q29" s="125">
        <f t="shared" si="6"/>
        <v>21</v>
      </c>
      <c r="R29" s="125">
        <f t="shared" si="6"/>
        <v>21</v>
      </c>
      <c r="S29" s="260">
        <f t="shared" si="6"/>
        <v>21</v>
      </c>
      <c r="T29" s="125">
        <f t="shared" si="6"/>
        <v>21</v>
      </c>
      <c r="U29" s="125">
        <f t="shared" si="6"/>
        <v>21</v>
      </c>
      <c r="V29" s="125">
        <f t="shared" si="6"/>
        <v>21</v>
      </c>
      <c r="W29" s="125">
        <f t="shared" si="6"/>
        <v>21</v>
      </c>
      <c r="X29" s="125">
        <f t="shared" si="6"/>
        <v>21</v>
      </c>
      <c r="Y29" s="125">
        <f t="shared" si="6"/>
        <v>21</v>
      </c>
      <c r="Z29" s="125">
        <f t="shared" si="6"/>
        <v>21</v>
      </c>
      <c r="AA29" s="125">
        <f t="shared" si="6"/>
        <v>21</v>
      </c>
      <c r="AB29" s="125">
        <f t="shared" si="6"/>
        <v>21</v>
      </c>
      <c r="AC29" s="125">
        <f t="shared" si="6"/>
        <v>21</v>
      </c>
      <c r="AD29" s="125">
        <f t="shared" si="6"/>
        <v>21</v>
      </c>
      <c r="AE29" s="125">
        <f t="shared" si="6"/>
        <v>21</v>
      </c>
      <c r="AF29" s="125">
        <f t="shared" si="6"/>
        <v>21</v>
      </c>
      <c r="AG29" s="125">
        <f t="shared" si="6"/>
        <v>21</v>
      </c>
      <c r="AH29" s="270">
        <f t="shared" si="6"/>
        <v>21</v>
      </c>
      <c r="AI29" s="232"/>
      <c r="AJ29" s="201"/>
    </row>
    <row r="30" spans="1:36">
      <c r="A30" s="459" t="str">
        <f>A8</f>
        <v>03 Résidence</v>
      </c>
      <c r="B30" s="460"/>
      <c r="C30" s="252" t="s">
        <v>89</v>
      </c>
      <c r="D30" s="311">
        <f>E8</f>
        <v>180</v>
      </c>
      <c r="E30" s="226">
        <f>D30+($S30-$D30)/15</f>
        <v>204</v>
      </c>
      <c r="F30" s="226">
        <f>E30+($S30-$D30)/15</f>
        <v>228</v>
      </c>
      <c r="G30" s="226">
        <f t="shared" ref="G30:R30" si="7">F30+($S30-$D30)/15</f>
        <v>252</v>
      </c>
      <c r="H30" s="226">
        <f t="shared" si="7"/>
        <v>276</v>
      </c>
      <c r="I30" s="226">
        <f t="shared" si="7"/>
        <v>300</v>
      </c>
      <c r="J30" s="226">
        <f t="shared" si="7"/>
        <v>324</v>
      </c>
      <c r="K30" s="226">
        <f t="shared" si="7"/>
        <v>348</v>
      </c>
      <c r="L30" s="226">
        <f t="shared" si="7"/>
        <v>372</v>
      </c>
      <c r="M30" s="226">
        <f t="shared" si="7"/>
        <v>396</v>
      </c>
      <c r="N30" s="226">
        <f t="shared" si="7"/>
        <v>420</v>
      </c>
      <c r="O30" s="227">
        <f t="shared" si="7"/>
        <v>444</v>
      </c>
      <c r="P30" s="227">
        <f t="shared" si="7"/>
        <v>468</v>
      </c>
      <c r="Q30" s="227">
        <f t="shared" si="7"/>
        <v>492</v>
      </c>
      <c r="R30" s="227">
        <f t="shared" si="7"/>
        <v>516</v>
      </c>
      <c r="S30" s="259">
        <f>G8</f>
        <v>540</v>
      </c>
      <c r="T30" s="227">
        <f>S30+($AH30-$S30)/15</f>
        <v>564</v>
      </c>
      <c r="U30" s="227">
        <f t="shared" ref="U30:AG30" si="8">T30+($AH30-$S30)/15</f>
        <v>588</v>
      </c>
      <c r="V30" s="227">
        <f t="shared" si="8"/>
        <v>612</v>
      </c>
      <c r="W30" s="227">
        <f t="shared" si="8"/>
        <v>636</v>
      </c>
      <c r="X30" s="227">
        <f t="shared" si="8"/>
        <v>660</v>
      </c>
      <c r="Y30" s="228">
        <f t="shared" si="8"/>
        <v>684</v>
      </c>
      <c r="Z30" s="228">
        <f t="shared" si="8"/>
        <v>708</v>
      </c>
      <c r="AA30" s="228">
        <f t="shared" si="8"/>
        <v>732</v>
      </c>
      <c r="AB30" s="228">
        <f t="shared" si="8"/>
        <v>756</v>
      </c>
      <c r="AC30" s="228">
        <f t="shared" si="8"/>
        <v>780</v>
      </c>
      <c r="AD30" s="228">
        <f t="shared" si="8"/>
        <v>804</v>
      </c>
      <c r="AE30" s="228">
        <f t="shared" si="8"/>
        <v>828</v>
      </c>
      <c r="AF30" s="228">
        <f t="shared" si="8"/>
        <v>852</v>
      </c>
      <c r="AG30" s="228">
        <f t="shared" si="8"/>
        <v>876</v>
      </c>
      <c r="AH30" s="316">
        <f>I8</f>
        <v>900</v>
      </c>
      <c r="AI30" s="266" t="s">
        <v>90</v>
      </c>
      <c r="AJ30" s="201"/>
    </row>
    <row r="31" spans="1:36" hidden="1">
      <c r="A31" s="235"/>
      <c r="B31" s="231"/>
      <c r="C31" s="253"/>
      <c r="D31" s="312">
        <v>1</v>
      </c>
      <c r="E31" s="125">
        <v>1.1000000000000001</v>
      </c>
      <c r="F31" s="125">
        <v>1.2</v>
      </c>
      <c r="G31" s="125">
        <v>1.3</v>
      </c>
      <c r="H31" s="125">
        <v>1.4</v>
      </c>
      <c r="I31" s="125">
        <v>1.5</v>
      </c>
      <c r="J31" s="125">
        <v>1.6</v>
      </c>
      <c r="K31" s="125">
        <v>1.7</v>
      </c>
      <c r="L31" s="125">
        <v>1.8</v>
      </c>
      <c r="M31" s="125">
        <v>1.9</v>
      </c>
      <c r="N31" s="125">
        <v>2</v>
      </c>
      <c r="O31" s="125">
        <v>2.1</v>
      </c>
      <c r="P31" s="125">
        <v>2.2000000000000002</v>
      </c>
      <c r="Q31" s="125">
        <v>2.2999999999999998</v>
      </c>
      <c r="R31" s="125">
        <v>2.4</v>
      </c>
      <c r="S31" s="260">
        <v>2.5</v>
      </c>
      <c r="T31" s="125">
        <v>2.6</v>
      </c>
      <c r="U31" s="125">
        <v>2.7</v>
      </c>
      <c r="V31" s="125">
        <v>2.8</v>
      </c>
      <c r="W31" s="125">
        <v>2.9</v>
      </c>
      <c r="X31" s="125">
        <v>3</v>
      </c>
      <c r="Y31" s="125">
        <v>3.1</v>
      </c>
      <c r="Z31" s="125">
        <v>3.2</v>
      </c>
      <c r="AA31" s="125">
        <v>3.3</v>
      </c>
      <c r="AB31" s="125">
        <v>3.4</v>
      </c>
      <c r="AC31" s="125">
        <v>3.5</v>
      </c>
      <c r="AD31" s="125">
        <v>3.6</v>
      </c>
      <c r="AE31" s="125">
        <v>3.7</v>
      </c>
      <c r="AF31" s="125">
        <v>3.8</v>
      </c>
      <c r="AG31" s="125">
        <v>3.9</v>
      </c>
      <c r="AH31" s="270">
        <v>4</v>
      </c>
      <c r="AI31" s="232"/>
      <c r="AJ31" s="201"/>
    </row>
    <row r="32" spans="1:36">
      <c r="A32" s="282"/>
      <c r="B32" s="164"/>
      <c r="C32" s="253"/>
      <c r="D32" s="312"/>
      <c r="E32" s="125">
        <f>E30-D30</f>
        <v>24</v>
      </c>
      <c r="F32" s="125">
        <f t="shared" ref="F32:AH32" si="9">F30-E30</f>
        <v>24</v>
      </c>
      <c r="G32" s="125">
        <f t="shared" si="9"/>
        <v>24</v>
      </c>
      <c r="H32" s="125">
        <f t="shared" si="9"/>
        <v>24</v>
      </c>
      <c r="I32" s="125">
        <f t="shared" si="9"/>
        <v>24</v>
      </c>
      <c r="J32" s="125">
        <f t="shared" si="9"/>
        <v>24</v>
      </c>
      <c r="K32" s="125">
        <f t="shared" si="9"/>
        <v>24</v>
      </c>
      <c r="L32" s="125">
        <f t="shared" si="9"/>
        <v>24</v>
      </c>
      <c r="M32" s="125">
        <f t="shared" si="9"/>
        <v>24</v>
      </c>
      <c r="N32" s="125">
        <f t="shared" si="9"/>
        <v>24</v>
      </c>
      <c r="O32" s="125">
        <f t="shared" si="9"/>
        <v>24</v>
      </c>
      <c r="P32" s="125">
        <f t="shared" si="9"/>
        <v>24</v>
      </c>
      <c r="Q32" s="125">
        <f t="shared" si="9"/>
        <v>24</v>
      </c>
      <c r="R32" s="125">
        <f t="shared" si="9"/>
        <v>24</v>
      </c>
      <c r="S32" s="260">
        <f t="shared" si="9"/>
        <v>24</v>
      </c>
      <c r="T32" s="125">
        <f t="shared" si="9"/>
        <v>24</v>
      </c>
      <c r="U32" s="125">
        <f t="shared" si="9"/>
        <v>24</v>
      </c>
      <c r="V32" s="125">
        <f t="shared" si="9"/>
        <v>24</v>
      </c>
      <c r="W32" s="125">
        <f t="shared" si="9"/>
        <v>24</v>
      </c>
      <c r="X32" s="125">
        <f t="shared" si="9"/>
        <v>24</v>
      </c>
      <c r="Y32" s="125">
        <f t="shared" si="9"/>
        <v>24</v>
      </c>
      <c r="Z32" s="125">
        <f t="shared" si="9"/>
        <v>24</v>
      </c>
      <c r="AA32" s="125">
        <f t="shared" si="9"/>
        <v>24</v>
      </c>
      <c r="AB32" s="125">
        <f t="shared" si="9"/>
        <v>24</v>
      </c>
      <c r="AC32" s="125">
        <f t="shared" si="9"/>
        <v>24</v>
      </c>
      <c r="AD32" s="125">
        <f t="shared" si="9"/>
        <v>24</v>
      </c>
      <c r="AE32" s="125">
        <f t="shared" si="9"/>
        <v>24</v>
      </c>
      <c r="AF32" s="125">
        <f t="shared" si="9"/>
        <v>24</v>
      </c>
      <c r="AG32" s="125">
        <f t="shared" si="9"/>
        <v>24</v>
      </c>
      <c r="AH32" s="270">
        <f t="shared" si="9"/>
        <v>24</v>
      </c>
      <c r="AI32" s="232"/>
      <c r="AJ32" s="201"/>
    </row>
    <row r="33" spans="1:36">
      <c r="A33" s="459" t="str">
        <f>A9</f>
        <v>04 Enseignement, formation et recherche</v>
      </c>
      <c r="B33" s="460"/>
      <c r="C33" s="252" t="s">
        <v>89</v>
      </c>
      <c r="D33" s="311">
        <f>E9</f>
        <v>270</v>
      </c>
      <c r="E33" s="226">
        <f>D33+($S33-$D33)/15</f>
        <v>291</v>
      </c>
      <c r="F33" s="226">
        <f>E33+($S33-$D33)/15</f>
        <v>312</v>
      </c>
      <c r="G33" s="226">
        <f t="shared" ref="G33:R33" si="10">F33+($S33-$D33)/15</f>
        <v>333</v>
      </c>
      <c r="H33" s="226">
        <f t="shared" si="10"/>
        <v>354</v>
      </c>
      <c r="I33" s="226">
        <f t="shared" si="10"/>
        <v>375</v>
      </c>
      <c r="J33" s="226">
        <f t="shared" si="10"/>
        <v>396</v>
      </c>
      <c r="K33" s="226">
        <f t="shared" si="10"/>
        <v>417</v>
      </c>
      <c r="L33" s="226">
        <f t="shared" si="10"/>
        <v>438</v>
      </c>
      <c r="M33" s="226">
        <f t="shared" si="10"/>
        <v>459</v>
      </c>
      <c r="N33" s="226">
        <f t="shared" si="10"/>
        <v>480</v>
      </c>
      <c r="O33" s="227">
        <f t="shared" si="10"/>
        <v>501</v>
      </c>
      <c r="P33" s="227">
        <f t="shared" si="10"/>
        <v>522</v>
      </c>
      <c r="Q33" s="227">
        <f t="shared" si="10"/>
        <v>543</v>
      </c>
      <c r="R33" s="227">
        <f t="shared" si="10"/>
        <v>564</v>
      </c>
      <c r="S33" s="259">
        <f>G9</f>
        <v>585</v>
      </c>
      <c r="T33" s="227">
        <f>S33+($AH33-$S33)/15</f>
        <v>606</v>
      </c>
      <c r="U33" s="227">
        <f t="shared" ref="U33:AG33" si="11">T33+($AH33-$S33)/15</f>
        <v>627</v>
      </c>
      <c r="V33" s="227">
        <f t="shared" si="11"/>
        <v>648</v>
      </c>
      <c r="W33" s="227">
        <f t="shared" si="11"/>
        <v>669</v>
      </c>
      <c r="X33" s="227">
        <f t="shared" si="11"/>
        <v>690</v>
      </c>
      <c r="Y33" s="228">
        <f t="shared" si="11"/>
        <v>711</v>
      </c>
      <c r="Z33" s="228">
        <f t="shared" si="11"/>
        <v>732</v>
      </c>
      <c r="AA33" s="228">
        <f t="shared" si="11"/>
        <v>753</v>
      </c>
      <c r="AB33" s="228">
        <f t="shared" si="11"/>
        <v>774</v>
      </c>
      <c r="AC33" s="228">
        <f t="shared" si="11"/>
        <v>795</v>
      </c>
      <c r="AD33" s="228">
        <f t="shared" si="11"/>
        <v>816</v>
      </c>
      <c r="AE33" s="228">
        <f t="shared" si="11"/>
        <v>837</v>
      </c>
      <c r="AF33" s="228">
        <f t="shared" si="11"/>
        <v>858</v>
      </c>
      <c r="AG33" s="228">
        <f t="shared" si="11"/>
        <v>879</v>
      </c>
      <c r="AH33" s="316">
        <f>I9</f>
        <v>900</v>
      </c>
      <c r="AI33" s="266" t="s">
        <v>90</v>
      </c>
      <c r="AJ33" s="201"/>
    </row>
    <row r="34" spans="1:36" hidden="1">
      <c r="A34" s="235"/>
      <c r="B34" s="231"/>
      <c r="C34" s="253"/>
      <c r="D34" s="312">
        <v>1</v>
      </c>
      <c r="E34" s="125">
        <v>1.1000000000000001</v>
      </c>
      <c r="F34" s="125">
        <v>1.2</v>
      </c>
      <c r="G34" s="125">
        <v>1.3</v>
      </c>
      <c r="H34" s="125">
        <v>1.4</v>
      </c>
      <c r="I34" s="125">
        <v>1.5</v>
      </c>
      <c r="J34" s="125">
        <v>1.6</v>
      </c>
      <c r="K34" s="125">
        <v>1.7</v>
      </c>
      <c r="L34" s="125">
        <v>1.8</v>
      </c>
      <c r="M34" s="125">
        <v>1.9</v>
      </c>
      <c r="N34" s="125">
        <v>2</v>
      </c>
      <c r="O34" s="125">
        <v>2.1</v>
      </c>
      <c r="P34" s="125">
        <v>2.2000000000000002</v>
      </c>
      <c r="Q34" s="125">
        <v>2.2999999999999998</v>
      </c>
      <c r="R34" s="125">
        <v>2.4</v>
      </c>
      <c r="S34" s="260">
        <v>2.5</v>
      </c>
      <c r="T34" s="125">
        <v>2.6</v>
      </c>
      <c r="U34" s="125">
        <v>2.7</v>
      </c>
      <c r="V34" s="125">
        <v>2.8</v>
      </c>
      <c r="W34" s="125">
        <v>2.9</v>
      </c>
      <c r="X34" s="125">
        <v>3</v>
      </c>
      <c r="Y34" s="125">
        <v>3.1</v>
      </c>
      <c r="Z34" s="125">
        <v>3.2</v>
      </c>
      <c r="AA34" s="125">
        <v>3.3</v>
      </c>
      <c r="AB34" s="125">
        <v>3.4</v>
      </c>
      <c r="AC34" s="125">
        <v>3.5</v>
      </c>
      <c r="AD34" s="125">
        <v>3.6</v>
      </c>
      <c r="AE34" s="125">
        <v>3.7</v>
      </c>
      <c r="AF34" s="125">
        <v>3.8</v>
      </c>
      <c r="AG34" s="125">
        <v>3.9</v>
      </c>
      <c r="AH34" s="270">
        <v>4</v>
      </c>
      <c r="AI34" s="232"/>
      <c r="AJ34" s="201"/>
    </row>
    <row r="35" spans="1:36">
      <c r="A35" s="282"/>
      <c r="B35" s="164"/>
      <c r="C35" s="253"/>
      <c r="D35" s="312"/>
      <c r="E35" s="125">
        <f>E33-D33</f>
        <v>21</v>
      </c>
      <c r="F35" s="125">
        <f t="shared" ref="F35:AH35" si="12">F33-E33</f>
        <v>21</v>
      </c>
      <c r="G35" s="125">
        <f t="shared" si="12"/>
        <v>21</v>
      </c>
      <c r="H35" s="125">
        <f t="shared" si="12"/>
        <v>21</v>
      </c>
      <c r="I35" s="125">
        <f t="shared" si="12"/>
        <v>21</v>
      </c>
      <c r="J35" s="125">
        <f t="shared" si="12"/>
        <v>21</v>
      </c>
      <c r="K35" s="125">
        <f t="shared" si="12"/>
        <v>21</v>
      </c>
      <c r="L35" s="125">
        <f t="shared" si="12"/>
        <v>21</v>
      </c>
      <c r="M35" s="125">
        <f t="shared" si="12"/>
        <v>21</v>
      </c>
      <c r="N35" s="125">
        <f t="shared" si="12"/>
        <v>21</v>
      </c>
      <c r="O35" s="125">
        <f t="shared" si="12"/>
        <v>21</v>
      </c>
      <c r="P35" s="125">
        <f t="shared" si="12"/>
        <v>21</v>
      </c>
      <c r="Q35" s="125">
        <f t="shared" si="12"/>
        <v>21</v>
      </c>
      <c r="R35" s="125">
        <f t="shared" si="12"/>
        <v>21</v>
      </c>
      <c r="S35" s="260">
        <f t="shared" si="12"/>
        <v>21</v>
      </c>
      <c r="T35" s="125">
        <f t="shared" si="12"/>
        <v>21</v>
      </c>
      <c r="U35" s="125">
        <f t="shared" si="12"/>
        <v>21</v>
      </c>
      <c r="V35" s="125">
        <f t="shared" si="12"/>
        <v>21</v>
      </c>
      <c r="W35" s="125">
        <f t="shared" si="12"/>
        <v>21</v>
      </c>
      <c r="X35" s="125">
        <f t="shared" si="12"/>
        <v>21</v>
      </c>
      <c r="Y35" s="125">
        <f t="shared" si="12"/>
        <v>21</v>
      </c>
      <c r="Z35" s="125">
        <f t="shared" si="12"/>
        <v>21</v>
      </c>
      <c r="AA35" s="125">
        <f t="shared" si="12"/>
        <v>21</v>
      </c>
      <c r="AB35" s="125">
        <f t="shared" si="12"/>
        <v>21</v>
      </c>
      <c r="AC35" s="125">
        <f t="shared" si="12"/>
        <v>21</v>
      </c>
      <c r="AD35" s="125">
        <f t="shared" si="12"/>
        <v>21</v>
      </c>
      <c r="AE35" s="125">
        <f t="shared" si="12"/>
        <v>21</v>
      </c>
      <c r="AF35" s="125">
        <f t="shared" si="12"/>
        <v>21</v>
      </c>
      <c r="AG35" s="125">
        <f t="shared" si="12"/>
        <v>21</v>
      </c>
      <c r="AH35" s="270">
        <f t="shared" si="12"/>
        <v>21</v>
      </c>
      <c r="AI35" s="232"/>
      <c r="AJ35" s="201"/>
    </row>
    <row r="36" spans="1:36">
      <c r="A36" s="459" t="str">
        <f>A10</f>
        <v>05 Industrie</v>
      </c>
      <c r="B36" s="460"/>
      <c r="C36" s="252" t="s">
        <v>89</v>
      </c>
      <c r="D36" s="311">
        <f>E10</f>
        <v>630</v>
      </c>
      <c r="E36" s="226">
        <f>D36+($S36-$D36)/15</f>
        <v>654</v>
      </c>
      <c r="F36" s="226">
        <f>E36+($S36-$D36)/15</f>
        <v>678</v>
      </c>
      <c r="G36" s="226">
        <f t="shared" ref="G36:R36" si="13">F36+($S36-$D36)/15</f>
        <v>702</v>
      </c>
      <c r="H36" s="226">
        <f t="shared" si="13"/>
        <v>726</v>
      </c>
      <c r="I36" s="226">
        <f t="shared" si="13"/>
        <v>750</v>
      </c>
      <c r="J36" s="226">
        <f t="shared" si="13"/>
        <v>774</v>
      </c>
      <c r="K36" s="226">
        <f t="shared" si="13"/>
        <v>798</v>
      </c>
      <c r="L36" s="226">
        <f t="shared" si="13"/>
        <v>822</v>
      </c>
      <c r="M36" s="226">
        <f t="shared" si="13"/>
        <v>846</v>
      </c>
      <c r="N36" s="226">
        <f t="shared" si="13"/>
        <v>870</v>
      </c>
      <c r="O36" s="227">
        <f t="shared" si="13"/>
        <v>894</v>
      </c>
      <c r="P36" s="227">
        <f t="shared" si="13"/>
        <v>918</v>
      </c>
      <c r="Q36" s="227">
        <f t="shared" si="13"/>
        <v>942</v>
      </c>
      <c r="R36" s="227">
        <f t="shared" si="13"/>
        <v>966</v>
      </c>
      <c r="S36" s="259">
        <f>G10</f>
        <v>990</v>
      </c>
      <c r="T36" s="227">
        <f>S36+($AH36-$S36)/15</f>
        <v>1008</v>
      </c>
      <c r="U36" s="227">
        <f t="shared" ref="U36:AG36" si="14">T36+($AH36-$S36)/15</f>
        <v>1026</v>
      </c>
      <c r="V36" s="227">
        <f t="shared" si="14"/>
        <v>1044</v>
      </c>
      <c r="W36" s="227">
        <f t="shared" si="14"/>
        <v>1062</v>
      </c>
      <c r="X36" s="227">
        <f t="shared" si="14"/>
        <v>1080</v>
      </c>
      <c r="Y36" s="228">
        <f t="shared" si="14"/>
        <v>1098</v>
      </c>
      <c r="Z36" s="228">
        <f t="shared" si="14"/>
        <v>1116</v>
      </c>
      <c r="AA36" s="228">
        <f t="shared" si="14"/>
        <v>1134</v>
      </c>
      <c r="AB36" s="228">
        <f t="shared" si="14"/>
        <v>1152</v>
      </c>
      <c r="AC36" s="228">
        <f t="shared" si="14"/>
        <v>1170</v>
      </c>
      <c r="AD36" s="228">
        <f t="shared" si="14"/>
        <v>1188</v>
      </c>
      <c r="AE36" s="228">
        <f t="shared" si="14"/>
        <v>1206</v>
      </c>
      <c r="AF36" s="228">
        <f t="shared" si="14"/>
        <v>1224</v>
      </c>
      <c r="AG36" s="228">
        <f t="shared" si="14"/>
        <v>1242</v>
      </c>
      <c r="AH36" s="316">
        <f>I10</f>
        <v>1260</v>
      </c>
      <c r="AI36" s="266" t="s">
        <v>90</v>
      </c>
      <c r="AJ36" s="201"/>
    </row>
    <row r="37" spans="1:36" hidden="1">
      <c r="A37" s="235"/>
      <c r="B37" s="231"/>
      <c r="C37" s="253"/>
      <c r="D37" s="312">
        <v>1</v>
      </c>
      <c r="E37" s="125">
        <v>1.1000000000000001</v>
      </c>
      <c r="F37" s="125">
        <v>1.2</v>
      </c>
      <c r="G37" s="125">
        <v>1.3</v>
      </c>
      <c r="H37" s="125">
        <v>1.4</v>
      </c>
      <c r="I37" s="125">
        <v>1.5</v>
      </c>
      <c r="J37" s="125">
        <v>1.6</v>
      </c>
      <c r="K37" s="125">
        <v>1.7</v>
      </c>
      <c r="L37" s="125">
        <v>1.8</v>
      </c>
      <c r="M37" s="125">
        <v>1.9</v>
      </c>
      <c r="N37" s="125">
        <v>2</v>
      </c>
      <c r="O37" s="125">
        <v>2.1</v>
      </c>
      <c r="P37" s="125">
        <v>2.2000000000000002</v>
      </c>
      <c r="Q37" s="125">
        <v>2.2999999999999998</v>
      </c>
      <c r="R37" s="125">
        <v>2.4</v>
      </c>
      <c r="S37" s="260">
        <v>2.5</v>
      </c>
      <c r="T37" s="125">
        <v>2.6</v>
      </c>
      <c r="U37" s="125">
        <v>2.7</v>
      </c>
      <c r="V37" s="125">
        <v>2.8</v>
      </c>
      <c r="W37" s="125">
        <v>2.9</v>
      </c>
      <c r="X37" s="125">
        <v>3</v>
      </c>
      <c r="Y37" s="125">
        <v>3.1</v>
      </c>
      <c r="Z37" s="125">
        <v>3.2</v>
      </c>
      <c r="AA37" s="125">
        <v>3.3</v>
      </c>
      <c r="AB37" s="125">
        <v>3.4</v>
      </c>
      <c r="AC37" s="125">
        <v>3.5</v>
      </c>
      <c r="AD37" s="125">
        <v>3.6</v>
      </c>
      <c r="AE37" s="125">
        <v>3.7</v>
      </c>
      <c r="AF37" s="125">
        <v>3.8</v>
      </c>
      <c r="AG37" s="125">
        <v>3.9</v>
      </c>
      <c r="AH37" s="270">
        <v>4</v>
      </c>
      <c r="AI37" s="232"/>
      <c r="AJ37" s="201"/>
    </row>
    <row r="38" spans="1:36">
      <c r="A38" s="282"/>
      <c r="B38" s="164"/>
      <c r="C38" s="253"/>
      <c r="D38" s="312"/>
      <c r="E38" s="125">
        <f>E36-D36</f>
        <v>24</v>
      </c>
      <c r="F38" s="125">
        <f t="shared" ref="F38:AH38" si="15">F36-E36</f>
        <v>24</v>
      </c>
      <c r="G38" s="125">
        <f t="shared" si="15"/>
        <v>24</v>
      </c>
      <c r="H38" s="125">
        <f t="shared" si="15"/>
        <v>24</v>
      </c>
      <c r="I38" s="125">
        <f t="shared" si="15"/>
        <v>24</v>
      </c>
      <c r="J38" s="125">
        <f t="shared" si="15"/>
        <v>24</v>
      </c>
      <c r="K38" s="125">
        <f t="shared" si="15"/>
        <v>24</v>
      </c>
      <c r="L38" s="125">
        <f t="shared" si="15"/>
        <v>24</v>
      </c>
      <c r="M38" s="125">
        <f t="shared" si="15"/>
        <v>24</v>
      </c>
      <c r="N38" s="125">
        <f t="shared" si="15"/>
        <v>24</v>
      </c>
      <c r="O38" s="125">
        <f t="shared" si="15"/>
        <v>24</v>
      </c>
      <c r="P38" s="125">
        <f t="shared" si="15"/>
        <v>24</v>
      </c>
      <c r="Q38" s="125">
        <f t="shared" si="15"/>
        <v>24</v>
      </c>
      <c r="R38" s="125">
        <f t="shared" si="15"/>
        <v>24</v>
      </c>
      <c r="S38" s="260">
        <f t="shared" si="15"/>
        <v>24</v>
      </c>
      <c r="T38" s="125">
        <f t="shared" si="15"/>
        <v>18</v>
      </c>
      <c r="U38" s="125">
        <f t="shared" si="15"/>
        <v>18</v>
      </c>
      <c r="V38" s="125">
        <f t="shared" si="15"/>
        <v>18</v>
      </c>
      <c r="W38" s="125">
        <f t="shared" si="15"/>
        <v>18</v>
      </c>
      <c r="X38" s="125">
        <f t="shared" si="15"/>
        <v>18</v>
      </c>
      <c r="Y38" s="125">
        <f t="shared" si="15"/>
        <v>18</v>
      </c>
      <c r="Z38" s="125">
        <f t="shared" si="15"/>
        <v>18</v>
      </c>
      <c r="AA38" s="125">
        <f t="shared" si="15"/>
        <v>18</v>
      </c>
      <c r="AB38" s="125">
        <f t="shared" si="15"/>
        <v>18</v>
      </c>
      <c r="AC38" s="125">
        <f t="shared" si="15"/>
        <v>18</v>
      </c>
      <c r="AD38" s="125">
        <f t="shared" si="15"/>
        <v>18</v>
      </c>
      <c r="AE38" s="125">
        <f t="shared" si="15"/>
        <v>18</v>
      </c>
      <c r="AF38" s="125">
        <f t="shared" si="15"/>
        <v>18</v>
      </c>
      <c r="AG38" s="125">
        <f t="shared" si="15"/>
        <v>18</v>
      </c>
      <c r="AH38" s="270">
        <f t="shared" si="15"/>
        <v>18</v>
      </c>
      <c r="AI38" s="232"/>
      <c r="AJ38" s="201"/>
    </row>
    <row r="39" spans="1:36">
      <c r="A39" s="459" t="str">
        <f>A11</f>
        <v>06 Loisirs, sports et détente</v>
      </c>
      <c r="B39" s="460"/>
      <c r="C39" s="252" t="s">
        <v>89</v>
      </c>
      <c r="D39" s="311">
        <f>E11</f>
        <v>450</v>
      </c>
      <c r="E39" s="226">
        <f>D39+($S39-$D39)/15</f>
        <v>483</v>
      </c>
      <c r="F39" s="226">
        <f>E39+($S39-$D39)/15</f>
        <v>516</v>
      </c>
      <c r="G39" s="226">
        <f t="shared" ref="G39:R39" si="16">F39+($S39-$D39)/15</f>
        <v>549</v>
      </c>
      <c r="H39" s="226">
        <f t="shared" si="16"/>
        <v>582</v>
      </c>
      <c r="I39" s="226">
        <f t="shared" si="16"/>
        <v>615</v>
      </c>
      <c r="J39" s="226">
        <f t="shared" si="16"/>
        <v>648</v>
      </c>
      <c r="K39" s="226">
        <f t="shared" si="16"/>
        <v>681</v>
      </c>
      <c r="L39" s="226">
        <f t="shared" si="16"/>
        <v>714</v>
      </c>
      <c r="M39" s="226">
        <f t="shared" si="16"/>
        <v>747</v>
      </c>
      <c r="N39" s="226">
        <f t="shared" si="16"/>
        <v>780</v>
      </c>
      <c r="O39" s="227">
        <f t="shared" si="16"/>
        <v>813</v>
      </c>
      <c r="P39" s="227">
        <f t="shared" si="16"/>
        <v>846</v>
      </c>
      <c r="Q39" s="227">
        <f t="shared" si="16"/>
        <v>879</v>
      </c>
      <c r="R39" s="227">
        <f t="shared" si="16"/>
        <v>912</v>
      </c>
      <c r="S39" s="259">
        <f>G11</f>
        <v>945</v>
      </c>
      <c r="T39" s="227">
        <f>S39+($AH39-$S39)/15</f>
        <v>978</v>
      </c>
      <c r="U39" s="227">
        <f t="shared" ref="U39:AG39" si="17">T39+($AH39-$S39)/15</f>
        <v>1011</v>
      </c>
      <c r="V39" s="227">
        <f t="shared" si="17"/>
        <v>1044</v>
      </c>
      <c r="W39" s="227">
        <f t="shared" si="17"/>
        <v>1077</v>
      </c>
      <c r="X39" s="227">
        <f t="shared" si="17"/>
        <v>1110</v>
      </c>
      <c r="Y39" s="228">
        <f t="shared" si="17"/>
        <v>1143</v>
      </c>
      <c r="Z39" s="228">
        <f t="shared" si="17"/>
        <v>1176</v>
      </c>
      <c r="AA39" s="228">
        <f t="shared" si="17"/>
        <v>1209</v>
      </c>
      <c r="AB39" s="228">
        <f t="shared" si="17"/>
        <v>1242</v>
      </c>
      <c r="AC39" s="228">
        <f t="shared" si="17"/>
        <v>1275</v>
      </c>
      <c r="AD39" s="228">
        <f t="shared" si="17"/>
        <v>1308</v>
      </c>
      <c r="AE39" s="228">
        <f t="shared" si="17"/>
        <v>1341</v>
      </c>
      <c r="AF39" s="228">
        <f t="shared" si="17"/>
        <v>1374</v>
      </c>
      <c r="AG39" s="228">
        <f t="shared" si="17"/>
        <v>1407</v>
      </c>
      <c r="AH39" s="316">
        <f>I11</f>
        <v>1440</v>
      </c>
      <c r="AI39" s="266" t="s">
        <v>90</v>
      </c>
      <c r="AJ39" s="201"/>
    </row>
    <row r="40" spans="1:36" hidden="1">
      <c r="A40" s="235"/>
      <c r="B40" s="231"/>
      <c r="C40" s="253"/>
      <c r="D40" s="312">
        <v>1</v>
      </c>
      <c r="E40" s="125">
        <v>1.1000000000000001</v>
      </c>
      <c r="F40" s="125">
        <v>1.2</v>
      </c>
      <c r="G40" s="125">
        <v>1.3</v>
      </c>
      <c r="H40" s="125">
        <v>1.4</v>
      </c>
      <c r="I40" s="125">
        <v>1.5</v>
      </c>
      <c r="J40" s="125">
        <v>1.6</v>
      </c>
      <c r="K40" s="125">
        <v>1.7</v>
      </c>
      <c r="L40" s="125">
        <v>1.8</v>
      </c>
      <c r="M40" s="125">
        <v>1.9</v>
      </c>
      <c r="N40" s="125">
        <v>2</v>
      </c>
      <c r="O40" s="125">
        <v>2.1</v>
      </c>
      <c r="P40" s="125">
        <v>2.2000000000000002</v>
      </c>
      <c r="Q40" s="125">
        <v>2.2999999999999998</v>
      </c>
      <c r="R40" s="125">
        <v>2.4</v>
      </c>
      <c r="S40" s="260">
        <v>2.5</v>
      </c>
      <c r="T40" s="125">
        <v>2.6</v>
      </c>
      <c r="U40" s="125">
        <v>2.7</v>
      </c>
      <c r="V40" s="125">
        <v>2.8</v>
      </c>
      <c r="W40" s="125">
        <v>2.9</v>
      </c>
      <c r="X40" s="125">
        <v>3</v>
      </c>
      <c r="Y40" s="125">
        <v>3.1</v>
      </c>
      <c r="Z40" s="125">
        <v>3.2</v>
      </c>
      <c r="AA40" s="125">
        <v>3.3</v>
      </c>
      <c r="AB40" s="125">
        <v>3.4</v>
      </c>
      <c r="AC40" s="125">
        <v>3.5</v>
      </c>
      <c r="AD40" s="125">
        <v>3.6</v>
      </c>
      <c r="AE40" s="125">
        <v>3.7</v>
      </c>
      <c r="AF40" s="125">
        <v>3.8</v>
      </c>
      <c r="AG40" s="125">
        <v>3.9</v>
      </c>
      <c r="AH40" s="270">
        <v>4</v>
      </c>
      <c r="AI40" s="232"/>
      <c r="AJ40" s="201"/>
    </row>
    <row r="41" spans="1:36">
      <c r="A41" s="282"/>
      <c r="B41" s="164"/>
      <c r="C41" s="253"/>
      <c r="D41" s="312"/>
      <c r="E41" s="125">
        <f>E39-D39</f>
        <v>33</v>
      </c>
      <c r="F41" s="125">
        <f t="shared" ref="F41:AH41" si="18">F39-E39</f>
        <v>33</v>
      </c>
      <c r="G41" s="125">
        <f t="shared" si="18"/>
        <v>33</v>
      </c>
      <c r="H41" s="125">
        <f t="shared" si="18"/>
        <v>33</v>
      </c>
      <c r="I41" s="125">
        <f t="shared" si="18"/>
        <v>33</v>
      </c>
      <c r="J41" s="125">
        <f t="shared" si="18"/>
        <v>33</v>
      </c>
      <c r="K41" s="125">
        <f t="shared" si="18"/>
        <v>33</v>
      </c>
      <c r="L41" s="125">
        <f t="shared" si="18"/>
        <v>33</v>
      </c>
      <c r="M41" s="125">
        <f t="shared" si="18"/>
        <v>33</v>
      </c>
      <c r="N41" s="125">
        <f t="shared" si="18"/>
        <v>33</v>
      </c>
      <c r="O41" s="125">
        <f t="shared" si="18"/>
        <v>33</v>
      </c>
      <c r="P41" s="125">
        <f t="shared" si="18"/>
        <v>33</v>
      </c>
      <c r="Q41" s="125">
        <f t="shared" si="18"/>
        <v>33</v>
      </c>
      <c r="R41" s="125">
        <f t="shared" si="18"/>
        <v>33</v>
      </c>
      <c r="S41" s="260">
        <f t="shared" si="18"/>
        <v>33</v>
      </c>
      <c r="T41" s="125">
        <f t="shared" si="18"/>
        <v>33</v>
      </c>
      <c r="U41" s="125">
        <f t="shared" si="18"/>
        <v>33</v>
      </c>
      <c r="V41" s="125">
        <f t="shared" si="18"/>
        <v>33</v>
      </c>
      <c r="W41" s="125">
        <f t="shared" si="18"/>
        <v>33</v>
      </c>
      <c r="X41" s="125">
        <f t="shared" si="18"/>
        <v>33</v>
      </c>
      <c r="Y41" s="125">
        <f t="shared" si="18"/>
        <v>33</v>
      </c>
      <c r="Z41" s="125">
        <f t="shared" si="18"/>
        <v>33</v>
      </c>
      <c r="AA41" s="125">
        <f t="shared" si="18"/>
        <v>33</v>
      </c>
      <c r="AB41" s="125">
        <f t="shared" si="18"/>
        <v>33</v>
      </c>
      <c r="AC41" s="125">
        <f t="shared" si="18"/>
        <v>33</v>
      </c>
      <c r="AD41" s="125">
        <f t="shared" si="18"/>
        <v>33</v>
      </c>
      <c r="AE41" s="125">
        <f t="shared" si="18"/>
        <v>33</v>
      </c>
      <c r="AF41" s="125">
        <f t="shared" si="18"/>
        <v>33</v>
      </c>
      <c r="AG41" s="125">
        <f t="shared" si="18"/>
        <v>33</v>
      </c>
      <c r="AH41" s="270">
        <f t="shared" si="18"/>
        <v>33</v>
      </c>
      <c r="AI41" s="232"/>
      <c r="AJ41" s="201"/>
    </row>
    <row r="42" spans="1:36">
      <c r="A42" s="459" t="str">
        <f>A12</f>
        <v>07 Prévoyance et santé</v>
      </c>
      <c r="B42" s="460"/>
      <c r="C42" s="252" t="s">
        <v>89</v>
      </c>
      <c r="D42" s="311">
        <f>E12</f>
        <v>180</v>
      </c>
      <c r="E42" s="226">
        <f>D42+($S42-$D42)/15</f>
        <v>204</v>
      </c>
      <c r="F42" s="226">
        <f>E42+($S42-$D42)/15</f>
        <v>228</v>
      </c>
      <c r="G42" s="226">
        <f t="shared" ref="G42:R42" si="19">F42+($S42-$D42)/15</f>
        <v>252</v>
      </c>
      <c r="H42" s="226">
        <f t="shared" si="19"/>
        <v>276</v>
      </c>
      <c r="I42" s="226">
        <f t="shared" si="19"/>
        <v>300</v>
      </c>
      <c r="J42" s="226">
        <f t="shared" si="19"/>
        <v>324</v>
      </c>
      <c r="K42" s="226">
        <f t="shared" si="19"/>
        <v>348</v>
      </c>
      <c r="L42" s="226">
        <f t="shared" si="19"/>
        <v>372</v>
      </c>
      <c r="M42" s="226">
        <f t="shared" si="19"/>
        <v>396</v>
      </c>
      <c r="N42" s="226">
        <f t="shared" si="19"/>
        <v>420</v>
      </c>
      <c r="O42" s="227">
        <f t="shared" si="19"/>
        <v>444</v>
      </c>
      <c r="P42" s="227">
        <f t="shared" si="19"/>
        <v>468</v>
      </c>
      <c r="Q42" s="227">
        <f t="shared" si="19"/>
        <v>492</v>
      </c>
      <c r="R42" s="227">
        <f t="shared" si="19"/>
        <v>516</v>
      </c>
      <c r="S42" s="259">
        <f>G12</f>
        <v>540</v>
      </c>
      <c r="T42" s="227">
        <f>S42+($AH42-$S42)/15</f>
        <v>564</v>
      </c>
      <c r="U42" s="227">
        <f t="shared" ref="U42:AG42" si="20">T42+($AH42-$S42)/15</f>
        <v>588</v>
      </c>
      <c r="V42" s="227">
        <f t="shared" si="20"/>
        <v>612</v>
      </c>
      <c r="W42" s="227">
        <f t="shared" si="20"/>
        <v>636</v>
      </c>
      <c r="X42" s="227">
        <f t="shared" si="20"/>
        <v>660</v>
      </c>
      <c r="Y42" s="228">
        <f t="shared" si="20"/>
        <v>684</v>
      </c>
      <c r="Z42" s="228">
        <f t="shared" si="20"/>
        <v>708</v>
      </c>
      <c r="AA42" s="228">
        <f t="shared" si="20"/>
        <v>732</v>
      </c>
      <c r="AB42" s="228">
        <f t="shared" si="20"/>
        <v>756</v>
      </c>
      <c r="AC42" s="228">
        <f t="shared" si="20"/>
        <v>780</v>
      </c>
      <c r="AD42" s="228">
        <f t="shared" si="20"/>
        <v>804</v>
      </c>
      <c r="AE42" s="228">
        <f t="shared" si="20"/>
        <v>828</v>
      </c>
      <c r="AF42" s="228">
        <f t="shared" si="20"/>
        <v>852</v>
      </c>
      <c r="AG42" s="228">
        <f t="shared" si="20"/>
        <v>876</v>
      </c>
      <c r="AH42" s="316">
        <f>I12</f>
        <v>900</v>
      </c>
      <c r="AI42" s="266" t="s">
        <v>90</v>
      </c>
      <c r="AJ42" s="201"/>
    </row>
    <row r="43" spans="1:36" hidden="1">
      <c r="A43" s="235"/>
      <c r="B43" s="231"/>
      <c r="C43" s="253"/>
      <c r="D43" s="312">
        <v>1</v>
      </c>
      <c r="E43" s="125">
        <v>1.1000000000000001</v>
      </c>
      <c r="F43" s="125">
        <v>1.2</v>
      </c>
      <c r="G43" s="125">
        <v>1.3</v>
      </c>
      <c r="H43" s="125">
        <v>1.4</v>
      </c>
      <c r="I43" s="125">
        <v>1.5</v>
      </c>
      <c r="J43" s="125">
        <v>1.6</v>
      </c>
      <c r="K43" s="125">
        <v>1.7</v>
      </c>
      <c r="L43" s="125">
        <v>1.8</v>
      </c>
      <c r="M43" s="125">
        <v>1.9</v>
      </c>
      <c r="N43" s="125">
        <v>2</v>
      </c>
      <c r="O43" s="125">
        <v>2.1</v>
      </c>
      <c r="P43" s="125">
        <v>2.2000000000000002</v>
      </c>
      <c r="Q43" s="125">
        <v>2.2999999999999998</v>
      </c>
      <c r="R43" s="125">
        <v>2.4</v>
      </c>
      <c r="S43" s="260">
        <v>2.5</v>
      </c>
      <c r="T43" s="125">
        <v>2.6</v>
      </c>
      <c r="U43" s="125">
        <v>2.7</v>
      </c>
      <c r="V43" s="125">
        <v>2.8</v>
      </c>
      <c r="W43" s="125">
        <v>2.9</v>
      </c>
      <c r="X43" s="125">
        <v>3</v>
      </c>
      <c r="Y43" s="125">
        <v>3.1</v>
      </c>
      <c r="Z43" s="125">
        <v>3.2</v>
      </c>
      <c r="AA43" s="125">
        <v>3.3</v>
      </c>
      <c r="AB43" s="125">
        <v>3.4</v>
      </c>
      <c r="AC43" s="125">
        <v>3.5</v>
      </c>
      <c r="AD43" s="125">
        <v>3.6</v>
      </c>
      <c r="AE43" s="125">
        <v>3.7</v>
      </c>
      <c r="AF43" s="125">
        <v>3.8</v>
      </c>
      <c r="AG43" s="125">
        <v>3.9</v>
      </c>
      <c r="AH43" s="270">
        <v>4</v>
      </c>
      <c r="AI43" s="232"/>
      <c r="AJ43" s="201"/>
    </row>
    <row r="44" spans="1:36">
      <c r="A44" s="282"/>
      <c r="B44" s="164"/>
      <c r="C44" s="253"/>
      <c r="D44" s="312"/>
      <c r="E44" s="125">
        <f>E42-D42</f>
        <v>24</v>
      </c>
      <c r="F44" s="125">
        <f t="shared" ref="F44:AH44" si="21">F42-E42</f>
        <v>24</v>
      </c>
      <c r="G44" s="125">
        <f t="shared" si="21"/>
        <v>24</v>
      </c>
      <c r="H44" s="125">
        <f t="shared" si="21"/>
        <v>24</v>
      </c>
      <c r="I44" s="125">
        <f t="shared" si="21"/>
        <v>24</v>
      </c>
      <c r="J44" s="125">
        <f t="shared" si="21"/>
        <v>24</v>
      </c>
      <c r="K44" s="125">
        <f t="shared" si="21"/>
        <v>24</v>
      </c>
      <c r="L44" s="125">
        <f t="shared" si="21"/>
        <v>24</v>
      </c>
      <c r="M44" s="125">
        <f t="shared" si="21"/>
        <v>24</v>
      </c>
      <c r="N44" s="125">
        <f t="shared" si="21"/>
        <v>24</v>
      </c>
      <c r="O44" s="125">
        <f t="shared" si="21"/>
        <v>24</v>
      </c>
      <c r="P44" s="125">
        <f t="shared" si="21"/>
        <v>24</v>
      </c>
      <c r="Q44" s="125">
        <f t="shared" si="21"/>
        <v>24</v>
      </c>
      <c r="R44" s="125">
        <f t="shared" si="21"/>
        <v>24</v>
      </c>
      <c r="S44" s="260">
        <f t="shared" si="21"/>
        <v>24</v>
      </c>
      <c r="T44" s="125">
        <f t="shared" si="21"/>
        <v>24</v>
      </c>
      <c r="U44" s="125">
        <f t="shared" si="21"/>
        <v>24</v>
      </c>
      <c r="V44" s="125">
        <f t="shared" si="21"/>
        <v>24</v>
      </c>
      <c r="W44" s="125">
        <f t="shared" si="21"/>
        <v>24</v>
      </c>
      <c r="X44" s="125">
        <f t="shared" si="21"/>
        <v>24</v>
      </c>
      <c r="Y44" s="125">
        <f t="shared" si="21"/>
        <v>24</v>
      </c>
      <c r="Z44" s="125">
        <f t="shared" si="21"/>
        <v>24</v>
      </c>
      <c r="AA44" s="125">
        <f t="shared" si="21"/>
        <v>24</v>
      </c>
      <c r="AB44" s="125">
        <f t="shared" si="21"/>
        <v>24</v>
      </c>
      <c r="AC44" s="125">
        <f t="shared" si="21"/>
        <v>24</v>
      </c>
      <c r="AD44" s="125">
        <f t="shared" si="21"/>
        <v>24</v>
      </c>
      <c r="AE44" s="125">
        <f t="shared" si="21"/>
        <v>24</v>
      </c>
      <c r="AF44" s="125">
        <f t="shared" si="21"/>
        <v>24</v>
      </c>
      <c r="AG44" s="125">
        <f t="shared" si="21"/>
        <v>24</v>
      </c>
      <c r="AH44" s="270">
        <f t="shared" si="21"/>
        <v>24</v>
      </c>
      <c r="AI44" s="232"/>
      <c r="AJ44" s="201"/>
    </row>
    <row r="45" spans="1:36">
      <c r="A45" s="459" t="str">
        <f>A13</f>
        <v>08 Agriculture et économie forestière</v>
      </c>
      <c r="B45" s="460"/>
      <c r="C45" s="252" t="s">
        <v>89</v>
      </c>
      <c r="D45" s="311">
        <f>E13</f>
        <v>0</v>
      </c>
      <c r="E45" s="226">
        <f>D45+($S45-$D45)/15</f>
        <v>0</v>
      </c>
      <c r="F45" s="226">
        <f>E45+($S45-$D45)/15</f>
        <v>0</v>
      </c>
      <c r="G45" s="226">
        <f t="shared" ref="G45:R45" si="22">F45+($S45-$D45)/15</f>
        <v>0</v>
      </c>
      <c r="H45" s="226">
        <f t="shared" si="22"/>
        <v>0</v>
      </c>
      <c r="I45" s="226">
        <f t="shared" si="22"/>
        <v>0</v>
      </c>
      <c r="J45" s="226">
        <f t="shared" si="22"/>
        <v>0</v>
      </c>
      <c r="K45" s="226">
        <f t="shared" si="22"/>
        <v>0</v>
      </c>
      <c r="L45" s="226">
        <f t="shared" si="22"/>
        <v>0</v>
      </c>
      <c r="M45" s="226">
        <f t="shared" si="22"/>
        <v>0</v>
      </c>
      <c r="N45" s="226">
        <f t="shared" si="22"/>
        <v>0</v>
      </c>
      <c r="O45" s="227">
        <f t="shared" si="22"/>
        <v>0</v>
      </c>
      <c r="P45" s="227">
        <f t="shared" si="22"/>
        <v>0</v>
      </c>
      <c r="Q45" s="227">
        <f t="shared" si="22"/>
        <v>0</v>
      </c>
      <c r="R45" s="227">
        <f t="shared" si="22"/>
        <v>0</v>
      </c>
      <c r="S45" s="259">
        <f>G13</f>
        <v>0</v>
      </c>
      <c r="T45" s="227">
        <f>S45+($AH45-$S45)/15</f>
        <v>0</v>
      </c>
      <c r="U45" s="227">
        <f t="shared" ref="U45:AG45" si="23">T45+($AH45-$S45)/15</f>
        <v>0</v>
      </c>
      <c r="V45" s="227">
        <f t="shared" si="23"/>
        <v>0</v>
      </c>
      <c r="W45" s="227">
        <f t="shared" si="23"/>
        <v>0</v>
      </c>
      <c r="X45" s="227">
        <f t="shared" si="23"/>
        <v>0</v>
      </c>
      <c r="Y45" s="228">
        <f t="shared" si="23"/>
        <v>0</v>
      </c>
      <c r="Z45" s="228">
        <f t="shared" si="23"/>
        <v>0</v>
      </c>
      <c r="AA45" s="228">
        <f t="shared" si="23"/>
        <v>0</v>
      </c>
      <c r="AB45" s="228">
        <f t="shared" si="23"/>
        <v>0</v>
      </c>
      <c r="AC45" s="228">
        <f t="shared" si="23"/>
        <v>0</v>
      </c>
      <c r="AD45" s="228">
        <f t="shared" si="23"/>
        <v>0</v>
      </c>
      <c r="AE45" s="228">
        <f t="shared" si="23"/>
        <v>0</v>
      </c>
      <c r="AF45" s="228">
        <f t="shared" si="23"/>
        <v>0</v>
      </c>
      <c r="AG45" s="228">
        <f t="shared" si="23"/>
        <v>0</v>
      </c>
      <c r="AH45" s="316">
        <f>I13</f>
        <v>0</v>
      </c>
      <c r="AI45" s="266" t="s">
        <v>90</v>
      </c>
      <c r="AJ45" s="201"/>
    </row>
    <row r="46" spans="1:36" hidden="1">
      <c r="A46" s="235"/>
      <c r="B46" s="231"/>
      <c r="C46" s="253"/>
      <c r="D46" s="312">
        <v>1</v>
      </c>
      <c r="E46" s="125">
        <v>1.1000000000000001</v>
      </c>
      <c r="F46" s="125">
        <v>1.2</v>
      </c>
      <c r="G46" s="125">
        <v>1.3</v>
      </c>
      <c r="H46" s="125">
        <v>1.4</v>
      </c>
      <c r="I46" s="125">
        <v>1.5</v>
      </c>
      <c r="J46" s="125">
        <v>1.6</v>
      </c>
      <c r="K46" s="125">
        <v>1.7</v>
      </c>
      <c r="L46" s="125">
        <v>1.8</v>
      </c>
      <c r="M46" s="125">
        <v>1.9</v>
      </c>
      <c r="N46" s="125">
        <v>2</v>
      </c>
      <c r="O46" s="125">
        <v>2.1</v>
      </c>
      <c r="P46" s="125">
        <v>2.2000000000000002</v>
      </c>
      <c r="Q46" s="125">
        <v>2.2999999999999998</v>
      </c>
      <c r="R46" s="125">
        <v>2.4</v>
      </c>
      <c r="S46" s="260">
        <v>2.5</v>
      </c>
      <c r="T46" s="125">
        <v>2.6</v>
      </c>
      <c r="U46" s="125">
        <v>2.7</v>
      </c>
      <c r="V46" s="125">
        <v>2.8</v>
      </c>
      <c r="W46" s="125">
        <v>2.9</v>
      </c>
      <c r="X46" s="125">
        <v>3</v>
      </c>
      <c r="Y46" s="125">
        <v>3.1</v>
      </c>
      <c r="Z46" s="125">
        <v>3.2</v>
      </c>
      <c r="AA46" s="125">
        <v>3.3</v>
      </c>
      <c r="AB46" s="125">
        <v>3.4</v>
      </c>
      <c r="AC46" s="125">
        <v>3.5</v>
      </c>
      <c r="AD46" s="125">
        <v>3.6</v>
      </c>
      <c r="AE46" s="125">
        <v>3.7</v>
      </c>
      <c r="AF46" s="125">
        <v>3.8</v>
      </c>
      <c r="AG46" s="125">
        <v>3.9</v>
      </c>
      <c r="AH46" s="270">
        <v>4</v>
      </c>
      <c r="AI46" s="232"/>
      <c r="AJ46" s="201"/>
    </row>
    <row r="47" spans="1:36">
      <c r="A47" s="282"/>
      <c r="B47" s="164"/>
      <c r="C47" s="253"/>
      <c r="D47" s="312"/>
      <c r="E47" s="125">
        <f>E45-D45</f>
        <v>0</v>
      </c>
      <c r="F47" s="125">
        <f t="shared" ref="F47:AH47" si="24">F45-E45</f>
        <v>0</v>
      </c>
      <c r="G47" s="125">
        <f t="shared" si="24"/>
        <v>0</v>
      </c>
      <c r="H47" s="125">
        <f t="shared" si="24"/>
        <v>0</v>
      </c>
      <c r="I47" s="125">
        <f t="shared" si="24"/>
        <v>0</v>
      </c>
      <c r="J47" s="125">
        <f t="shared" si="24"/>
        <v>0</v>
      </c>
      <c r="K47" s="125">
        <f t="shared" si="24"/>
        <v>0</v>
      </c>
      <c r="L47" s="125">
        <f t="shared" si="24"/>
        <v>0</v>
      </c>
      <c r="M47" s="125">
        <f t="shared" si="24"/>
        <v>0</v>
      </c>
      <c r="N47" s="125">
        <f t="shared" si="24"/>
        <v>0</v>
      </c>
      <c r="O47" s="125">
        <f t="shared" si="24"/>
        <v>0</v>
      </c>
      <c r="P47" s="125">
        <f t="shared" si="24"/>
        <v>0</v>
      </c>
      <c r="Q47" s="125">
        <f t="shared" si="24"/>
        <v>0</v>
      </c>
      <c r="R47" s="125">
        <f t="shared" si="24"/>
        <v>0</v>
      </c>
      <c r="S47" s="260">
        <f t="shared" si="24"/>
        <v>0</v>
      </c>
      <c r="T47" s="125">
        <f t="shared" si="24"/>
        <v>0</v>
      </c>
      <c r="U47" s="125">
        <f t="shared" si="24"/>
        <v>0</v>
      </c>
      <c r="V47" s="125">
        <f t="shared" si="24"/>
        <v>0</v>
      </c>
      <c r="W47" s="125">
        <f t="shared" si="24"/>
        <v>0</v>
      </c>
      <c r="X47" s="125">
        <f t="shared" si="24"/>
        <v>0</v>
      </c>
      <c r="Y47" s="125">
        <f t="shared" si="24"/>
        <v>0</v>
      </c>
      <c r="Z47" s="125">
        <f t="shared" si="24"/>
        <v>0</v>
      </c>
      <c r="AA47" s="125">
        <f t="shared" si="24"/>
        <v>0</v>
      </c>
      <c r="AB47" s="125">
        <f t="shared" si="24"/>
        <v>0</v>
      </c>
      <c r="AC47" s="125">
        <f t="shared" si="24"/>
        <v>0</v>
      </c>
      <c r="AD47" s="125">
        <f t="shared" si="24"/>
        <v>0</v>
      </c>
      <c r="AE47" s="125">
        <f t="shared" si="24"/>
        <v>0</v>
      </c>
      <c r="AF47" s="125">
        <f t="shared" si="24"/>
        <v>0</v>
      </c>
      <c r="AG47" s="125">
        <f t="shared" si="24"/>
        <v>0</v>
      </c>
      <c r="AH47" s="270">
        <f t="shared" si="24"/>
        <v>0</v>
      </c>
      <c r="AI47" s="232"/>
      <c r="AJ47" s="201"/>
    </row>
    <row r="48" spans="1:36">
      <c r="A48" s="459" t="str">
        <f>A14</f>
        <v>09 Justice et police</v>
      </c>
      <c r="B48" s="460"/>
      <c r="C48" s="252" t="s">
        <v>89</v>
      </c>
      <c r="D48" s="311">
        <f>E14</f>
        <v>270</v>
      </c>
      <c r="E48" s="226">
        <f>D48+($S48-$D48)/15</f>
        <v>306</v>
      </c>
      <c r="F48" s="226">
        <f>E48+($S48-$D48)/15</f>
        <v>342</v>
      </c>
      <c r="G48" s="226">
        <f t="shared" ref="G48:R48" si="25">F48+($S48-$D48)/15</f>
        <v>378</v>
      </c>
      <c r="H48" s="226">
        <f t="shared" si="25"/>
        <v>414</v>
      </c>
      <c r="I48" s="226">
        <f t="shared" si="25"/>
        <v>450</v>
      </c>
      <c r="J48" s="226">
        <f t="shared" si="25"/>
        <v>486</v>
      </c>
      <c r="K48" s="226">
        <f t="shared" si="25"/>
        <v>522</v>
      </c>
      <c r="L48" s="226">
        <f t="shared" si="25"/>
        <v>558</v>
      </c>
      <c r="M48" s="226">
        <f t="shared" si="25"/>
        <v>594</v>
      </c>
      <c r="N48" s="226">
        <f t="shared" si="25"/>
        <v>630</v>
      </c>
      <c r="O48" s="227">
        <f t="shared" si="25"/>
        <v>666</v>
      </c>
      <c r="P48" s="227">
        <f t="shared" si="25"/>
        <v>702</v>
      </c>
      <c r="Q48" s="227">
        <f t="shared" si="25"/>
        <v>738</v>
      </c>
      <c r="R48" s="227">
        <f t="shared" si="25"/>
        <v>774</v>
      </c>
      <c r="S48" s="259">
        <f>G14</f>
        <v>810</v>
      </c>
      <c r="T48" s="227">
        <f>S48+($AH48-$S48)/15</f>
        <v>846</v>
      </c>
      <c r="U48" s="227">
        <f t="shared" ref="U48:AG48" si="26">T48+($AH48-$S48)/15</f>
        <v>882</v>
      </c>
      <c r="V48" s="227">
        <f t="shared" si="26"/>
        <v>918</v>
      </c>
      <c r="W48" s="227">
        <f t="shared" si="26"/>
        <v>954</v>
      </c>
      <c r="X48" s="227">
        <f t="shared" si="26"/>
        <v>990</v>
      </c>
      <c r="Y48" s="228">
        <f t="shared" si="26"/>
        <v>1026</v>
      </c>
      <c r="Z48" s="228">
        <f t="shared" si="26"/>
        <v>1062</v>
      </c>
      <c r="AA48" s="228">
        <f t="shared" si="26"/>
        <v>1098</v>
      </c>
      <c r="AB48" s="228">
        <f t="shared" si="26"/>
        <v>1134</v>
      </c>
      <c r="AC48" s="228">
        <f t="shared" si="26"/>
        <v>1170</v>
      </c>
      <c r="AD48" s="228">
        <f t="shared" si="26"/>
        <v>1206</v>
      </c>
      <c r="AE48" s="228">
        <f t="shared" si="26"/>
        <v>1242</v>
      </c>
      <c r="AF48" s="228">
        <f t="shared" si="26"/>
        <v>1278</v>
      </c>
      <c r="AG48" s="228">
        <f t="shared" si="26"/>
        <v>1314</v>
      </c>
      <c r="AH48" s="316">
        <f>I14</f>
        <v>1350</v>
      </c>
      <c r="AI48" s="266" t="s">
        <v>90</v>
      </c>
      <c r="AJ48" s="201"/>
    </row>
    <row r="49" spans="1:36" hidden="1">
      <c r="A49" s="235"/>
      <c r="B49" s="231"/>
      <c r="C49" s="253"/>
      <c r="D49" s="312">
        <v>1</v>
      </c>
      <c r="E49" s="125">
        <v>1.1000000000000001</v>
      </c>
      <c r="F49" s="125">
        <v>1.2</v>
      </c>
      <c r="G49" s="125">
        <v>1.3</v>
      </c>
      <c r="H49" s="125">
        <v>1.4</v>
      </c>
      <c r="I49" s="125">
        <v>1.5</v>
      </c>
      <c r="J49" s="125">
        <v>1.6</v>
      </c>
      <c r="K49" s="125">
        <v>1.7</v>
      </c>
      <c r="L49" s="125">
        <v>1.8</v>
      </c>
      <c r="M49" s="125">
        <v>1.9</v>
      </c>
      <c r="N49" s="125">
        <v>2</v>
      </c>
      <c r="O49" s="125">
        <v>2.1</v>
      </c>
      <c r="P49" s="125">
        <v>2.2000000000000002</v>
      </c>
      <c r="Q49" s="125">
        <v>2.2999999999999998</v>
      </c>
      <c r="R49" s="125">
        <v>2.4</v>
      </c>
      <c r="S49" s="260">
        <v>2.5</v>
      </c>
      <c r="T49" s="125">
        <v>2.6</v>
      </c>
      <c r="U49" s="125">
        <v>2.7</v>
      </c>
      <c r="V49" s="125">
        <v>2.8</v>
      </c>
      <c r="W49" s="125">
        <v>2.9</v>
      </c>
      <c r="X49" s="125">
        <v>3</v>
      </c>
      <c r="Y49" s="125">
        <v>3.1</v>
      </c>
      <c r="Z49" s="125">
        <v>3.2</v>
      </c>
      <c r="AA49" s="125">
        <v>3.3</v>
      </c>
      <c r="AB49" s="125">
        <v>3.4</v>
      </c>
      <c r="AC49" s="125">
        <v>3.5</v>
      </c>
      <c r="AD49" s="125">
        <v>3.6</v>
      </c>
      <c r="AE49" s="125">
        <v>3.7</v>
      </c>
      <c r="AF49" s="125">
        <v>3.8</v>
      </c>
      <c r="AG49" s="125">
        <v>3.9</v>
      </c>
      <c r="AH49" s="270">
        <v>4</v>
      </c>
      <c r="AI49" s="232"/>
      <c r="AJ49" s="201"/>
    </row>
    <row r="50" spans="1:36">
      <c r="A50" s="282"/>
      <c r="B50" s="164"/>
      <c r="C50" s="253"/>
      <c r="D50" s="312"/>
      <c r="E50" s="125">
        <f>E48-D48</f>
        <v>36</v>
      </c>
      <c r="F50" s="125">
        <f t="shared" ref="F50:AH50" si="27">F48-E48</f>
        <v>36</v>
      </c>
      <c r="G50" s="125">
        <f t="shared" si="27"/>
        <v>36</v>
      </c>
      <c r="H50" s="125">
        <f t="shared" si="27"/>
        <v>36</v>
      </c>
      <c r="I50" s="125">
        <f t="shared" si="27"/>
        <v>36</v>
      </c>
      <c r="J50" s="125">
        <f t="shared" si="27"/>
        <v>36</v>
      </c>
      <c r="K50" s="125">
        <f t="shared" si="27"/>
        <v>36</v>
      </c>
      <c r="L50" s="125">
        <f t="shared" si="27"/>
        <v>36</v>
      </c>
      <c r="M50" s="125">
        <f t="shared" si="27"/>
        <v>36</v>
      </c>
      <c r="N50" s="125">
        <f t="shared" si="27"/>
        <v>36</v>
      </c>
      <c r="O50" s="125">
        <f t="shared" si="27"/>
        <v>36</v>
      </c>
      <c r="P50" s="125">
        <f t="shared" si="27"/>
        <v>36</v>
      </c>
      <c r="Q50" s="125">
        <f t="shared" si="27"/>
        <v>36</v>
      </c>
      <c r="R50" s="125">
        <f t="shared" si="27"/>
        <v>36</v>
      </c>
      <c r="S50" s="260">
        <f t="shared" si="27"/>
        <v>36</v>
      </c>
      <c r="T50" s="125">
        <f t="shared" si="27"/>
        <v>36</v>
      </c>
      <c r="U50" s="125">
        <f t="shared" si="27"/>
        <v>36</v>
      </c>
      <c r="V50" s="125">
        <f t="shared" si="27"/>
        <v>36</v>
      </c>
      <c r="W50" s="125">
        <f t="shared" si="27"/>
        <v>36</v>
      </c>
      <c r="X50" s="125">
        <f t="shared" si="27"/>
        <v>36</v>
      </c>
      <c r="Y50" s="125">
        <f t="shared" si="27"/>
        <v>36</v>
      </c>
      <c r="Z50" s="125">
        <f t="shared" si="27"/>
        <v>36</v>
      </c>
      <c r="AA50" s="125">
        <f t="shared" si="27"/>
        <v>36</v>
      </c>
      <c r="AB50" s="125">
        <f t="shared" si="27"/>
        <v>36</v>
      </c>
      <c r="AC50" s="125">
        <f t="shared" si="27"/>
        <v>36</v>
      </c>
      <c r="AD50" s="125">
        <f t="shared" si="27"/>
        <v>36</v>
      </c>
      <c r="AE50" s="125">
        <f t="shared" si="27"/>
        <v>36</v>
      </c>
      <c r="AF50" s="125">
        <f t="shared" si="27"/>
        <v>36</v>
      </c>
      <c r="AG50" s="125">
        <f t="shared" si="27"/>
        <v>36</v>
      </c>
      <c r="AH50" s="270">
        <f t="shared" si="27"/>
        <v>36</v>
      </c>
      <c r="AI50" s="232"/>
      <c r="AJ50" s="201"/>
    </row>
    <row r="51" spans="1:36">
      <c r="A51" s="459" t="str">
        <f>A15</f>
        <v>10 Culture et convivialité</v>
      </c>
      <c r="B51" s="460"/>
      <c r="C51" s="252" t="s">
        <v>89</v>
      </c>
      <c r="D51" s="311">
        <f>E15</f>
        <v>270</v>
      </c>
      <c r="E51" s="226">
        <f>D51+($S51-$D51)/15</f>
        <v>297</v>
      </c>
      <c r="F51" s="226">
        <f>E51+($S51-$D51)/15</f>
        <v>324</v>
      </c>
      <c r="G51" s="226">
        <f t="shared" ref="G51:R51" si="28">F51+($S51-$D51)/15</f>
        <v>351</v>
      </c>
      <c r="H51" s="226">
        <f t="shared" si="28"/>
        <v>378</v>
      </c>
      <c r="I51" s="226">
        <f t="shared" si="28"/>
        <v>405</v>
      </c>
      <c r="J51" s="226">
        <f t="shared" si="28"/>
        <v>432</v>
      </c>
      <c r="K51" s="226">
        <f t="shared" si="28"/>
        <v>459</v>
      </c>
      <c r="L51" s="226">
        <f t="shared" si="28"/>
        <v>486</v>
      </c>
      <c r="M51" s="226">
        <f t="shared" si="28"/>
        <v>513</v>
      </c>
      <c r="N51" s="226">
        <f t="shared" si="28"/>
        <v>540</v>
      </c>
      <c r="O51" s="227">
        <f t="shared" si="28"/>
        <v>567</v>
      </c>
      <c r="P51" s="227">
        <f t="shared" si="28"/>
        <v>594</v>
      </c>
      <c r="Q51" s="227">
        <f t="shared" si="28"/>
        <v>621</v>
      </c>
      <c r="R51" s="227">
        <f t="shared" si="28"/>
        <v>648</v>
      </c>
      <c r="S51" s="259">
        <f>G15</f>
        <v>675</v>
      </c>
      <c r="T51" s="227">
        <f>S51+($AH51-$S51)/15</f>
        <v>702</v>
      </c>
      <c r="U51" s="227">
        <f t="shared" ref="U51:AG51" si="29">T51+($AH51-$S51)/15</f>
        <v>729</v>
      </c>
      <c r="V51" s="227">
        <f t="shared" si="29"/>
        <v>756</v>
      </c>
      <c r="W51" s="227">
        <f t="shared" si="29"/>
        <v>783</v>
      </c>
      <c r="X51" s="227">
        <f t="shared" si="29"/>
        <v>810</v>
      </c>
      <c r="Y51" s="228">
        <f t="shared" si="29"/>
        <v>837</v>
      </c>
      <c r="Z51" s="228">
        <f t="shared" si="29"/>
        <v>864</v>
      </c>
      <c r="AA51" s="228">
        <f t="shared" si="29"/>
        <v>891</v>
      </c>
      <c r="AB51" s="228">
        <f t="shared" si="29"/>
        <v>918</v>
      </c>
      <c r="AC51" s="228">
        <f t="shared" si="29"/>
        <v>945</v>
      </c>
      <c r="AD51" s="228">
        <f t="shared" si="29"/>
        <v>972</v>
      </c>
      <c r="AE51" s="228">
        <f t="shared" si="29"/>
        <v>999</v>
      </c>
      <c r="AF51" s="228">
        <f t="shared" si="29"/>
        <v>1026</v>
      </c>
      <c r="AG51" s="228">
        <f t="shared" si="29"/>
        <v>1053</v>
      </c>
      <c r="AH51" s="316">
        <f>I15</f>
        <v>1080</v>
      </c>
      <c r="AI51" s="266" t="s">
        <v>90</v>
      </c>
      <c r="AJ51" s="201"/>
    </row>
    <row r="52" spans="1:36" hidden="1">
      <c r="A52" s="235"/>
      <c r="B52" s="231"/>
      <c r="C52" s="253"/>
      <c r="D52" s="312">
        <v>1</v>
      </c>
      <c r="E52" s="125">
        <v>1.1000000000000001</v>
      </c>
      <c r="F52" s="125">
        <v>1.2</v>
      </c>
      <c r="G52" s="125">
        <v>1.3</v>
      </c>
      <c r="H52" s="125">
        <v>1.4</v>
      </c>
      <c r="I52" s="125">
        <v>1.5</v>
      </c>
      <c r="J52" s="125">
        <v>1.6</v>
      </c>
      <c r="K52" s="125">
        <v>1.7</v>
      </c>
      <c r="L52" s="125">
        <v>1.8</v>
      </c>
      <c r="M52" s="125">
        <v>1.9</v>
      </c>
      <c r="N52" s="125">
        <v>2</v>
      </c>
      <c r="O52" s="125">
        <v>2.1</v>
      </c>
      <c r="P52" s="125">
        <v>2.2000000000000002</v>
      </c>
      <c r="Q52" s="125">
        <v>2.2999999999999998</v>
      </c>
      <c r="R52" s="125">
        <v>2.4</v>
      </c>
      <c r="S52" s="260">
        <v>2.5</v>
      </c>
      <c r="T52" s="125">
        <v>2.6</v>
      </c>
      <c r="U52" s="125">
        <v>2.7</v>
      </c>
      <c r="V52" s="125">
        <v>2.8</v>
      </c>
      <c r="W52" s="125">
        <v>2.9</v>
      </c>
      <c r="X52" s="125">
        <v>3</v>
      </c>
      <c r="Y52" s="125">
        <v>3.1</v>
      </c>
      <c r="Z52" s="125">
        <v>3.2</v>
      </c>
      <c r="AA52" s="125">
        <v>3.3</v>
      </c>
      <c r="AB52" s="125">
        <v>3.4</v>
      </c>
      <c r="AC52" s="125">
        <v>3.5</v>
      </c>
      <c r="AD52" s="125">
        <v>3.6</v>
      </c>
      <c r="AE52" s="125">
        <v>3.7</v>
      </c>
      <c r="AF52" s="125">
        <v>3.8</v>
      </c>
      <c r="AG52" s="125">
        <v>3.9</v>
      </c>
      <c r="AH52" s="270">
        <v>4</v>
      </c>
      <c r="AI52" s="232"/>
      <c r="AJ52" s="201"/>
    </row>
    <row r="53" spans="1:36">
      <c r="A53" s="282"/>
      <c r="B53" s="164"/>
      <c r="C53" s="253"/>
      <c r="D53" s="312"/>
      <c r="E53" s="125">
        <f>E51-D51</f>
        <v>27</v>
      </c>
      <c r="F53" s="125">
        <f t="shared" ref="F53:AH53" si="30">F51-E51</f>
        <v>27</v>
      </c>
      <c r="G53" s="125">
        <f t="shared" si="30"/>
        <v>27</v>
      </c>
      <c r="H53" s="125">
        <f t="shared" si="30"/>
        <v>27</v>
      </c>
      <c r="I53" s="125">
        <f t="shared" si="30"/>
        <v>27</v>
      </c>
      <c r="J53" s="125">
        <f t="shared" si="30"/>
        <v>27</v>
      </c>
      <c r="K53" s="125">
        <f t="shared" si="30"/>
        <v>27</v>
      </c>
      <c r="L53" s="125">
        <f t="shared" si="30"/>
        <v>27</v>
      </c>
      <c r="M53" s="125">
        <f t="shared" si="30"/>
        <v>27</v>
      </c>
      <c r="N53" s="125">
        <f t="shared" si="30"/>
        <v>27</v>
      </c>
      <c r="O53" s="125">
        <f t="shared" si="30"/>
        <v>27</v>
      </c>
      <c r="P53" s="125">
        <f t="shared" si="30"/>
        <v>27</v>
      </c>
      <c r="Q53" s="125">
        <f t="shared" si="30"/>
        <v>27</v>
      </c>
      <c r="R53" s="125">
        <f t="shared" si="30"/>
        <v>27</v>
      </c>
      <c r="S53" s="260">
        <f t="shared" si="30"/>
        <v>27</v>
      </c>
      <c r="T53" s="125">
        <f t="shared" si="30"/>
        <v>27</v>
      </c>
      <c r="U53" s="125">
        <f t="shared" si="30"/>
        <v>27</v>
      </c>
      <c r="V53" s="125">
        <f t="shared" si="30"/>
        <v>27</v>
      </c>
      <c r="W53" s="125">
        <f t="shared" si="30"/>
        <v>27</v>
      </c>
      <c r="X53" s="125">
        <f t="shared" si="30"/>
        <v>27</v>
      </c>
      <c r="Y53" s="125">
        <f t="shared" si="30"/>
        <v>27</v>
      </c>
      <c r="Z53" s="125">
        <f t="shared" si="30"/>
        <v>27</v>
      </c>
      <c r="AA53" s="125">
        <f t="shared" si="30"/>
        <v>27</v>
      </c>
      <c r="AB53" s="125">
        <f t="shared" si="30"/>
        <v>27</v>
      </c>
      <c r="AC53" s="125">
        <f t="shared" si="30"/>
        <v>27</v>
      </c>
      <c r="AD53" s="125">
        <f t="shared" si="30"/>
        <v>27</v>
      </c>
      <c r="AE53" s="125">
        <f t="shared" si="30"/>
        <v>27</v>
      </c>
      <c r="AF53" s="125">
        <f t="shared" si="30"/>
        <v>27</v>
      </c>
      <c r="AG53" s="125">
        <f t="shared" si="30"/>
        <v>27</v>
      </c>
      <c r="AH53" s="270">
        <f t="shared" si="30"/>
        <v>27</v>
      </c>
      <c r="AI53" s="232"/>
      <c r="AJ53" s="201"/>
    </row>
    <row r="54" spans="1:36">
      <c r="A54" s="459" t="str">
        <f>A16</f>
        <v>11 Hôtellerie et tourisme</v>
      </c>
      <c r="B54" s="460"/>
      <c r="C54" s="252" t="s">
        <v>89</v>
      </c>
      <c r="D54" s="311">
        <f>E16</f>
        <v>180</v>
      </c>
      <c r="E54" s="226">
        <f>D54+($S54-$D54)/15</f>
        <v>216</v>
      </c>
      <c r="F54" s="226">
        <f>E54+($S54-$D54)/15</f>
        <v>252</v>
      </c>
      <c r="G54" s="226">
        <f t="shared" ref="G54:R54" si="31">F54+($S54-$D54)/15</f>
        <v>288</v>
      </c>
      <c r="H54" s="226">
        <f t="shared" si="31"/>
        <v>324</v>
      </c>
      <c r="I54" s="226">
        <f t="shared" si="31"/>
        <v>360</v>
      </c>
      <c r="J54" s="226">
        <f t="shared" si="31"/>
        <v>396</v>
      </c>
      <c r="K54" s="226">
        <f t="shared" si="31"/>
        <v>432</v>
      </c>
      <c r="L54" s="226">
        <f t="shared" si="31"/>
        <v>468</v>
      </c>
      <c r="M54" s="226">
        <f t="shared" si="31"/>
        <v>504</v>
      </c>
      <c r="N54" s="226">
        <f t="shared" si="31"/>
        <v>540</v>
      </c>
      <c r="O54" s="227">
        <f t="shared" si="31"/>
        <v>576</v>
      </c>
      <c r="P54" s="227">
        <f t="shared" si="31"/>
        <v>612</v>
      </c>
      <c r="Q54" s="227">
        <f t="shared" si="31"/>
        <v>648</v>
      </c>
      <c r="R54" s="227">
        <f t="shared" si="31"/>
        <v>684</v>
      </c>
      <c r="S54" s="259">
        <f>G16</f>
        <v>720</v>
      </c>
      <c r="T54" s="227">
        <f>S54+($AH54-$S54)/15</f>
        <v>756</v>
      </c>
      <c r="U54" s="227">
        <f t="shared" ref="U54:AG54" si="32">T54+($AH54-$S54)/15</f>
        <v>792</v>
      </c>
      <c r="V54" s="227">
        <f t="shared" si="32"/>
        <v>828</v>
      </c>
      <c r="W54" s="227">
        <f t="shared" si="32"/>
        <v>864</v>
      </c>
      <c r="X54" s="227">
        <f t="shared" si="32"/>
        <v>900</v>
      </c>
      <c r="Y54" s="228">
        <f t="shared" si="32"/>
        <v>936</v>
      </c>
      <c r="Z54" s="228">
        <f t="shared" si="32"/>
        <v>972</v>
      </c>
      <c r="AA54" s="228">
        <f t="shared" si="32"/>
        <v>1008</v>
      </c>
      <c r="AB54" s="228">
        <f t="shared" si="32"/>
        <v>1044</v>
      </c>
      <c r="AC54" s="228">
        <f t="shared" si="32"/>
        <v>1080</v>
      </c>
      <c r="AD54" s="228">
        <f t="shared" si="32"/>
        <v>1116</v>
      </c>
      <c r="AE54" s="228">
        <f t="shared" si="32"/>
        <v>1152</v>
      </c>
      <c r="AF54" s="228">
        <f t="shared" si="32"/>
        <v>1188</v>
      </c>
      <c r="AG54" s="228">
        <f t="shared" si="32"/>
        <v>1224</v>
      </c>
      <c r="AH54" s="316">
        <f>I16</f>
        <v>1260</v>
      </c>
      <c r="AI54" s="266" t="s">
        <v>90</v>
      </c>
      <c r="AJ54" s="201"/>
    </row>
    <row r="55" spans="1:36" hidden="1">
      <c r="A55" s="235"/>
      <c r="B55" s="231"/>
      <c r="C55" s="253"/>
      <c r="D55" s="312">
        <v>1</v>
      </c>
      <c r="E55" s="125">
        <v>1.1000000000000001</v>
      </c>
      <c r="F55" s="125">
        <v>1.2</v>
      </c>
      <c r="G55" s="125">
        <v>1.3</v>
      </c>
      <c r="H55" s="125">
        <v>1.4</v>
      </c>
      <c r="I55" s="125">
        <v>1.5</v>
      </c>
      <c r="J55" s="125">
        <v>1.6</v>
      </c>
      <c r="K55" s="125">
        <v>1.7</v>
      </c>
      <c r="L55" s="125">
        <v>1.8</v>
      </c>
      <c r="M55" s="125">
        <v>1.9</v>
      </c>
      <c r="N55" s="125">
        <v>2</v>
      </c>
      <c r="O55" s="125">
        <v>2.1</v>
      </c>
      <c r="P55" s="125">
        <v>2.2000000000000002</v>
      </c>
      <c r="Q55" s="125">
        <v>2.2999999999999998</v>
      </c>
      <c r="R55" s="125">
        <v>2.4</v>
      </c>
      <c r="S55" s="260">
        <v>2.5</v>
      </c>
      <c r="T55" s="125">
        <v>2.6</v>
      </c>
      <c r="U55" s="125">
        <v>2.7</v>
      </c>
      <c r="V55" s="125">
        <v>2.8</v>
      </c>
      <c r="W55" s="125">
        <v>2.9</v>
      </c>
      <c r="X55" s="125">
        <v>3</v>
      </c>
      <c r="Y55" s="125">
        <v>3.1</v>
      </c>
      <c r="Z55" s="125">
        <v>3.2</v>
      </c>
      <c r="AA55" s="125">
        <v>3.3</v>
      </c>
      <c r="AB55" s="125">
        <v>3.4</v>
      </c>
      <c r="AC55" s="125">
        <v>3.5</v>
      </c>
      <c r="AD55" s="125">
        <v>3.6</v>
      </c>
      <c r="AE55" s="125">
        <v>3.7</v>
      </c>
      <c r="AF55" s="125">
        <v>3.8</v>
      </c>
      <c r="AG55" s="125">
        <v>3.9</v>
      </c>
      <c r="AH55" s="270">
        <v>4</v>
      </c>
      <c r="AI55" s="232"/>
      <c r="AJ55" s="201"/>
    </row>
    <row r="56" spans="1:36">
      <c r="A56" s="282"/>
      <c r="B56" s="164"/>
      <c r="C56" s="253"/>
      <c r="D56" s="312"/>
      <c r="E56" s="125">
        <f>E54-D54</f>
        <v>36</v>
      </c>
      <c r="F56" s="125">
        <f t="shared" ref="F56:AH56" si="33">F54-E54</f>
        <v>36</v>
      </c>
      <c r="G56" s="125">
        <f t="shared" si="33"/>
        <v>36</v>
      </c>
      <c r="H56" s="125">
        <f t="shared" si="33"/>
        <v>36</v>
      </c>
      <c r="I56" s="125">
        <f t="shared" si="33"/>
        <v>36</v>
      </c>
      <c r="J56" s="125">
        <f t="shared" si="33"/>
        <v>36</v>
      </c>
      <c r="K56" s="125">
        <f t="shared" si="33"/>
        <v>36</v>
      </c>
      <c r="L56" s="125">
        <f t="shared" si="33"/>
        <v>36</v>
      </c>
      <c r="M56" s="125">
        <f t="shared" si="33"/>
        <v>36</v>
      </c>
      <c r="N56" s="125">
        <f t="shared" si="33"/>
        <v>36</v>
      </c>
      <c r="O56" s="125">
        <f t="shared" si="33"/>
        <v>36</v>
      </c>
      <c r="P56" s="125">
        <f t="shared" si="33"/>
        <v>36</v>
      </c>
      <c r="Q56" s="125">
        <f t="shared" si="33"/>
        <v>36</v>
      </c>
      <c r="R56" s="125">
        <f t="shared" si="33"/>
        <v>36</v>
      </c>
      <c r="S56" s="260">
        <f t="shared" si="33"/>
        <v>36</v>
      </c>
      <c r="T56" s="125">
        <f t="shared" si="33"/>
        <v>36</v>
      </c>
      <c r="U56" s="125">
        <f t="shared" si="33"/>
        <v>36</v>
      </c>
      <c r="V56" s="125">
        <f t="shared" si="33"/>
        <v>36</v>
      </c>
      <c r="W56" s="125">
        <f t="shared" si="33"/>
        <v>36</v>
      </c>
      <c r="X56" s="125">
        <f t="shared" si="33"/>
        <v>36</v>
      </c>
      <c r="Y56" s="125">
        <f t="shared" si="33"/>
        <v>36</v>
      </c>
      <c r="Z56" s="125">
        <f t="shared" si="33"/>
        <v>36</v>
      </c>
      <c r="AA56" s="125">
        <f t="shared" si="33"/>
        <v>36</v>
      </c>
      <c r="AB56" s="125">
        <f t="shared" si="33"/>
        <v>36</v>
      </c>
      <c r="AC56" s="125">
        <f t="shared" si="33"/>
        <v>36</v>
      </c>
      <c r="AD56" s="125">
        <f t="shared" si="33"/>
        <v>36</v>
      </c>
      <c r="AE56" s="125">
        <f t="shared" si="33"/>
        <v>36</v>
      </c>
      <c r="AF56" s="125">
        <f t="shared" si="33"/>
        <v>36</v>
      </c>
      <c r="AG56" s="125">
        <f t="shared" si="33"/>
        <v>36</v>
      </c>
      <c r="AH56" s="270">
        <f t="shared" si="33"/>
        <v>36</v>
      </c>
      <c r="AI56" s="232"/>
      <c r="AJ56" s="201"/>
    </row>
    <row r="57" spans="1:36">
      <c r="A57" s="459" t="str">
        <f>A17</f>
        <v>12 Installations de transport</v>
      </c>
      <c r="B57" s="460"/>
      <c r="C57" s="252" t="s">
        <v>89</v>
      </c>
      <c r="D57" s="311">
        <f>E17</f>
        <v>0</v>
      </c>
      <c r="E57" s="226">
        <f>D57+($S57-$D57)/15</f>
        <v>0</v>
      </c>
      <c r="F57" s="226">
        <f>E57+($S57-$D57)/15</f>
        <v>0</v>
      </c>
      <c r="G57" s="226">
        <f t="shared" ref="G57:R57" si="34">F57+($S57-$D57)/15</f>
        <v>0</v>
      </c>
      <c r="H57" s="226">
        <f t="shared" si="34"/>
        <v>0</v>
      </c>
      <c r="I57" s="226">
        <f t="shared" si="34"/>
        <v>0</v>
      </c>
      <c r="J57" s="226">
        <f t="shared" si="34"/>
        <v>0</v>
      </c>
      <c r="K57" s="226">
        <f t="shared" si="34"/>
        <v>0</v>
      </c>
      <c r="L57" s="226">
        <f t="shared" si="34"/>
        <v>0</v>
      </c>
      <c r="M57" s="226">
        <f t="shared" si="34"/>
        <v>0</v>
      </c>
      <c r="N57" s="226">
        <f t="shared" si="34"/>
        <v>0</v>
      </c>
      <c r="O57" s="227">
        <f t="shared" si="34"/>
        <v>0</v>
      </c>
      <c r="P57" s="227">
        <f t="shared" si="34"/>
        <v>0</v>
      </c>
      <c r="Q57" s="227">
        <f t="shared" si="34"/>
        <v>0</v>
      </c>
      <c r="R57" s="227">
        <f t="shared" si="34"/>
        <v>0</v>
      </c>
      <c r="S57" s="259">
        <f>G17</f>
        <v>0</v>
      </c>
      <c r="T57" s="227">
        <f>S57+($AH57-$S57)/15</f>
        <v>0</v>
      </c>
      <c r="U57" s="227">
        <f t="shared" ref="U57:AG57" si="35">T57+($AH57-$S57)/15</f>
        <v>0</v>
      </c>
      <c r="V57" s="227">
        <f t="shared" si="35"/>
        <v>0</v>
      </c>
      <c r="W57" s="227">
        <f t="shared" si="35"/>
        <v>0</v>
      </c>
      <c r="X57" s="227">
        <f t="shared" si="35"/>
        <v>0</v>
      </c>
      <c r="Y57" s="228">
        <f t="shared" si="35"/>
        <v>0</v>
      </c>
      <c r="Z57" s="228">
        <f t="shared" si="35"/>
        <v>0</v>
      </c>
      <c r="AA57" s="228">
        <f t="shared" si="35"/>
        <v>0</v>
      </c>
      <c r="AB57" s="228">
        <f t="shared" si="35"/>
        <v>0</v>
      </c>
      <c r="AC57" s="228">
        <f t="shared" si="35"/>
        <v>0</v>
      </c>
      <c r="AD57" s="228">
        <f t="shared" si="35"/>
        <v>0</v>
      </c>
      <c r="AE57" s="228">
        <f t="shared" si="35"/>
        <v>0</v>
      </c>
      <c r="AF57" s="228">
        <f t="shared" si="35"/>
        <v>0</v>
      </c>
      <c r="AG57" s="228">
        <f t="shared" si="35"/>
        <v>0</v>
      </c>
      <c r="AH57" s="316">
        <f>I17</f>
        <v>0</v>
      </c>
      <c r="AI57" s="266" t="s">
        <v>90</v>
      </c>
      <c r="AJ57" s="201"/>
    </row>
    <row r="58" spans="1:36" hidden="1">
      <c r="A58" s="235"/>
      <c r="B58" s="231"/>
      <c r="C58" s="253"/>
      <c r="D58" s="312">
        <v>1</v>
      </c>
      <c r="E58" s="125">
        <v>1.1000000000000001</v>
      </c>
      <c r="F58" s="125">
        <v>1.2</v>
      </c>
      <c r="G58" s="125">
        <v>1.3</v>
      </c>
      <c r="H58" s="125">
        <v>1.4</v>
      </c>
      <c r="I58" s="125">
        <v>1.5</v>
      </c>
      <c r="J58" s="125">
        <v>1.6</v>
      </c>
      <c r="K58" s="125">
        <v>1.7</v>
      </c>
      <c r="L58" s="125">
        <v>1.8</v>
      </c>
      <c r="M58" s="125">
        <v>1.9</v>
      </c>
      <c r="N58" s="125">
        <v>2</v>
      </c>
      <c r="O58" s="125">
        <v>2.1</v>
      </c>
      <c r="P58" s="125">
        <v>2.2000000000000002</v>
      </c>
      <c r="Q58" s="125">
        <v>2.2999999999999998</v>
      </c>
      <c r="R58" s="125">
        <v>2.4</v>
      </c>
      <c r="S58" s="260">
        <v>2.5</v>
      </c>
      <c r="T58" s="125">
        <v>2.6</v>
      </c>
      <c r="U58" s="125">
        <v>2.7</v>
      </c>
      <c r="V58" s="125">
        <v>2.8</v>
      </c>
      <c r="W58" s="125">
        <v>2.9</v>
      </c>
      <c r="X58" s="125">
        <v>3</v>
      </c>
      <c r="Y58" s="125">
        <v>3.1</v>
      </c>
      <c r="Z58" s="125">
        <v>3.2</v>
      </c>
      <c r="AA58" s="125">
        <v>3.3</v>
      </c>
      <c r="AB58" s="125">
        <v>3.4</v>
      </c>
      <c r="AC58" s="125">
        <v>3.5</v>
      </c>
      <c r="AD58" s="125">
        <v>3.6</v>
      </c>
      <c r="AE58" s="125">
        <v>3.7</v>
      </c>
      <c r="AF58" s="125">
        <v>3.8</v>
      </c>
      <c r="AG58" s="125">
        <v>3.9</v>
      </c>
      <c r="AH58" s="270">
        <v>4</v>
      </c>
      <c r="AI58" s="232"/>
      <c r="AJ58" s="201"/>
    </row>
    <row r="59" spans="1:36">
      <c r="A59" s="282"/>
      <c r="B59" s="164"/>
      <c r="C59" s="253"/>
      <c r="D59" s="312"/>
      <c r="E59" s="125">
        <f>E57-D57</f>
        <v>0</v>
      </c>
      <c r="F59" s="125">
        <f t="shared" ref="F59:AH59" si="36">F57-E57</f>
        <v>0</v>
      </c>
      <c r="G59" s="125">
        <f t="shared" si="36"/>
        <v>0</v>
      </c>
      <c r="H59" s="125">
        <f t="shared" si="36"/>
        <v>0</v>
      </c>
      <c r="I59" s="125">
        <f t="shared" si="36"/>
        <v>0</v>
      </c>
      <c r="J59" s="125">
        <f t="shared" si="36"/>
        <v>0</v>
      </c>
      <c r="K59" s="125">
        <f t="shared" si="36"/>
        <v>0</v>
      </c>
      <c r="L59" s="125">
        <f t="shared" si="36"/>
        <v>0</v>
      </c>
      <c r="M59" s="125">
        <f t="shared" si="36"/>
        <v>0</v>
      </c>
      <c r="N59" s="125">
        <f t="shared" si="36"/>
        <v>0</v>
      </c>
      <c r="O59" s="125">
        <f t="shared" si="36"/>
        <v>0</v>
      </c>
      <c r="P59" s="125">
        <f t="shared" si="36"/>
        <v>0</v>
      </c>
      <c r="Q59" s="125">
        <f t="shared" si="36"/>
        <v>0</v>
      </c>
      <c r="R59" s="125">
        <f t="shared" si="36"/>
        <v>0</v>
      </c>
      <c r="S59" s="260">
        <f t="shared" si="36"/>
        <v>0</v>
      </c>
      <c r="T59" s="125">
        <f t="shared" si="36"/>
        <v>0</v>
      </c>
      <c r="U59" s="125">
        <f t="shared" si="36"/>
        <v>0</v>
      </c>
      <c r="V59" s="125">
        <f t="shared" si="36"/>
        <v>0</v>
      </c>
      <c r="W59" s="125">
        <f t="shared" si="36"/>
        <v>0</v>
      </c>
      <c r="X59" s="125">
        <f t="shared" si="36"/>
        <v>0</v>
      </c>
      <c r="Y59" s="125">
        <f t="shared" si="36"/>
        <v>0</v>
      </c>
      <c r="Z59" s="125">
        <f t="shared" si="36"/>
        <v>0</v>
      </c>
      <c r="AA59" s="125">
        <f t="shared" si="36"/>
        <v>0</v>
      </c>
      <c r="AB59" s="125">
        <f t="shared" si="36"/>
        <v>0</v>
      </c>
      <c r="AC59" s="125">
        <f t="shared" si="36"/>
        <v>0</v>
      </c>
      <c r="AD59" s="125">
        <f t="shared" si="36"/>
        <v>0</v>
      </c>
      <c r="AE59" s="125">
        <f t="shared" si="36"/>
        <v>0</v>
      </c>
      <c r="AF59" s="125">
        <f t="shared" si="36"/>
        <v>0</v>
      </c>
      <c r="AG59" s="125">
        <f t="shared" si="36"/>
        <v>0</v>
      </c>
      <c r="AH59" s="270">
        <f t="shared" si="36"/>
        <v>0</v>
      </c>
      <c r="AI59" s="232"/>
      <c r="AJ59" s="201"/>
    </row>
    <row r="60" spans="1:36" ht="13.5" thickBot="1">
      <c r="A60" s="455" t="str">
        <f>A18</f>
        <v>13 Installations militaires et de protection civile</v>
      </c>
      <c r="B60" s="456"/>
      <c r="C60" s="254" t="s">
        <v>89</v>
      </c>
      <c r="D60" s="311">
        <f>E18</f>
        <v>0</v>
      </c>
      <c r="E60" s="226">
        <f>D60+($S60-$D60)/15</f>
        <v>0</v>
      </c>
      <c r="F60" s="226">
        <f>E60+($S60-$D60)/15</f>
        <v>0</v>
      </c>
      <c r="G60" s="226">
        <f t="shared" ref="G60:R60" si="37">F60+($S60-$D60)/15</f>
        <v>0</v>
      </c>
      <c r="H60" s="226">
        <f t="shared" si="37"/>
        <v>0</v>
      </c>
      <c r="I60" s="226">
        <f t="shared" si="37"/>
        <v>0</v>
      </c>
      <c r="J60" s="226">
        <f t="shared" si="37"/>
        <v>0</v>
      </c>
      <c r="K60" s="226">
        <f t="shared" si="37"/>
        <v>0</v>
      </c>
      <c r="L60" s="226">
        <f t="shared" si="37"/>
        <v>0</v>
      </c>
      <c r="M60" s="226">
        <f t="shared" si="37"/>
        <v>0</v>
      </c>
      <c r="N60" s="226">
        <f t="shared" si="37"/>
        <v>0</v>
      </c>
      <c r="O60" s="227">
        <f t="shared" si="37"/>
        <v>0</v>
      </c>
      <c r="P60" s="227">
        <f t="shared" si="37"/>
        <v>0</v>
      </c>
      <c r="Q60" s="227">
        <f t="shared" si="37"/>
        <v>0</v>
      </c>
      <c r="R60" s="227">
        <f t="shared" si="37"/>
        <v>0</v>
      </c>
      <c r="S60" s="259">
        <f>G18</f>
        <v>0</v>
      </c>
      <c r="T60" s="227">
        <f>S60+($AH60-$S60)/15</f>
        <v>0</v>
      </c>
      <c r="U60" s="227">
        <f t="shared" ref="U60:AG60" si="38">T60+($AH60-$S60)/15</f>
        <v>0</v>
      </c>
      <c r="V60" s="227">
        <f t="shared" si="38"/>
        <v>0</v>
      </c>
      <c r="W60" s="227">
        <f t="shared" si="38"/>
        <v>0</v>
      </c>
      <c r="X60" s="227">
        <f t="shared" si="38"/>
        <v>0</v>
      </c>
      <c r="Y60" s="228">
        <f t="shared" si="38"/>
        <v>0</v>
      </c>
      <c r="Z60" s="228">
        <f t="shared" si="38"/>
        <v>0</v>
      </c>
      <c r="AA60" s="228">
        <f t="shared" si="38"/>
        <v>0</v>
      </c>
      <c r="AB60" s="228">
        <f t="shared" si="38"/>
        <v>0</v>
      </c>
      <c r="AC60" s="228">
        <f t="shared" si="38"/>
        <v>0</v>
      </c>
      <c r="AD60" s="228">
        <f t="shared" si="38"/>
        <v>0</v>
      </c>
      <c r="AE60" s="228">
        <f t="shared" si="38"/>
        <v>0</v>
      </c>
      <c r="AF60" s="228">
        <f t="shared" si="38"/>
        <v>0</v>
      </c>
      <c r="AG60" s="228">
        <f t="shared" si="38"/>
        <v>0</v>
      </c>
      <c r="AH60" s="316">
        <f>I18</f>
        <v>0</v>
      </c>
      <c r="AI60" s="267" t="s">
        <v>90</v>
      </c>
      <c r="AJ60" s="201"/>
    </row>
    <row r="61" spans="1:36" hidden="1">
      <c r="A61" s="304"/>
      <c r="B61" s="233"/>
      <c r="C61" s="253"/>
      <c r="D61" s="312">
        <v>1</v>
      </c>
      <c r="E61" s="125">
        <v>1.1000000000000001</v>
      </c>
      <c r="F61" s="125">
        <v>1.2</v>
      </c>
      <c r="G61" s="125">
        <v>1.3</v>
      </c>
      <c r="H61" s="125">
        <v>1.4</v>
      </c>
      <c r="I61" s="125">
        <v>1.5</v>
      </c>
      <c r="J61" s="125">
        <v>1.6</v>
      </c>
      <c r="K61" s="125">
        <v>1.7</v>
      </c>
      <c r="L61" s="125">
        <v>1.8</v>
      </c>
      <c r="M61" s="125">
        <v>1.9</v>
      </c>
      <c r="N61" s="125">
        <v>2</v>
      </c>
      <c r="O61" s="125">
        <v>2.1</v>
      </c>
      <c r="P61" s="125">
        <v>2.2000000000000002</v>
      </c>
      <c r="Q61" s="125">
        <v>2.2999999999999998</v>
      </c>
      <c r="R61" s="125">
        <v>2.4</v>
      </c>
      <c r="S61" s="260">
        <v>2.5</v>
      </c>
      <c r="T61" s="125">
        <v>2.6</v>
      </c>
      <c r="U61" s="125">
        <v>2.7</v>
      </c>
      <c r="V61" s="125">
        <v>2.8</v>
      </c>
      <c r="W61" s="125">
        <v>2.9</v>
      </c>
      <c r="X61" s="125">
        <v>3</v>
      </c>
      <c r="Y61" s="125">
        <v>3.1</v>
      </c>
      <c r="Z61" s="125">
        <v>3.2</v>
      </c>
      <c r="AA61" s="125">
        <v>3.3</v>
      </c>
      <c r="AB61" s="125">
        <v>3.4</v>
      </c>
      <c r="AC61" s="125">
        <v>3.5</v>
      </c>
      <c r="AD61" s="125">
        <v>3.6</v>
      </c>
      <c r="AE61" s="125">
        <v>3.7</v>
      </c>
      <c r="AF61" s="125">
        <v>3.8</v>
      </c>
      <c r="AG61" s="125">
        <v>3.9</v>
      </c>
      <c r="AH61" s="270">
        <v>4</v>
      </c>
      <c r="AI61" s="232"/>
      <c r="AJ61" s="201"/>
    </row>
    <row r="62" spans="1:36" ht="13.5" thickBot="1">
      <c r="A62" s="305"/>
      <c r="B62" s="306"/>
      <c r="C62" s="255"/>
      <c r="D62" s="302"/>
      <c r="E62" s="307">
        <f>E60-D60</f>
        <v>0</v>
      </c>
      <c r="F62" s="307">
        <f t="shared" ref="F62:AH62" si="39">F60-E60</f>
        <v>0</v>
      </c>
      <c r="G62" s="307">
        <f t="shared" si="39"/>
        <v>0</v>
      </c>
      <c r="H62" s="307">
        <f t="shared" si="39"/>
        <v>0</v>
      </c>
      <c r="I62" s="307">
        <f t="shared" si="39"/>
        <v>0</v>
      </c>
      <c r="J62" s="307">
        <f t="shared" si="39"/>
        <v>0</v>
      </c>
      <c r="K62" s="307">
        <f t="shared" si="39"/>
        <v>0</v>
      </c>
      <c r="L62" s="307">
        <f t="shared" si="39"/>
        <v>0</v>
      </c>
      <c r="M62" s="307">
        <f t="shared" si="39"/>
        <v>0</v>
      </c>
      <c r="N62" s="307">
        <f t="shared" si="39"/>
        <v>0</v>
      </c>
      <c r="O62" s="307">
        <f t="shared" si="39"/>
        <v>0</v>
      </c>
      <c r="P62" s="307">
        <f t="shared" si="39"/>
        <v>0</v>
      </c>
      <c r="Q62" s="307">
        <f t="shared" si="39"/>
        <v>0</v>
      </c>
      <c r="R62" s="307">
        <f t="shared" si="39"/>
        <v>0</v>
      </c>
      <c r="S62" s="261">
        <f t="shared" si="39"/>
        <v>0</v>
      </c>
      <c r="T62" s="307">
        <f t="shared" si="39"/>
        <v>0</v>
      </c>
      <c r="U62" s="307">
        <f t="shared" si="39"/>
        <v>0</v>
      </c>
      <c r="V62" s="307">
        <f t="shared" si="39"/>
        <v>0</v>
      </c>
      <c r="W62" s="307">
        <f t="shared" si="39"/>
        <v>0</v>
      </c>
      <c r="X62" s="307">
        <f t="shared" si="39"/>
        <v>0</v>
      </c>
      <c r="Y62" s="307">
        <f t="shared" si="39"/>
        <v>0</v>
      </c>
      <c r="Z62" s="307">
        <f t="shared" si="39"/>
        <v>0</v>
      </c>
      <c r="AA62" s="307">
        <f t="shared" si="39"/>
        <v>0</v>
      </c>
      <c r="AB62" s="307">
        <f t="shared" si="39"/>
        <v>0</v>
      </c>
      <c r="AC62" s="307">
        <f t="shared" si="39"/>
        <v>0</v>
      </c>
      <c r="AD62" s="307">
        <f t="shared" si="39"/>
        <v>0</v>
      </c>
      <c r="AE62" s="307">
        <f t="shared" si="39"/>
        <v>0</v>
      </c>
      <c r="AF62" s="307">
        <f t="shared" si="39"/>
        <v>0</v>
      </c>
      <c r="AG62" s="307">
        <f t="shared" si="39"/>
        <v>0</v>
      </c>
      <c r="AH62" s="271">
        <f t="shared" si="39"/>
        <v>0</v>
      </c>
      <c r="AI62" s="308"/>
      <c r="AJ62" s="201"/>
    </row>
    <row r="63" spans="1:36">
      <c r="A63" s="303"/>
      <c r="B63" s="113"/>
      <c r="C63" s="114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114"/>
      <c r="AJ63" s="201"/>
    </row>
    <row r="64" spans="1:36" hidden="1">
      <c r="A64" s="335"/>
      <c r="E64" s="111" t="str">
        <f>A6</f>
        <v>01 Bureau et administration</v>
      </c>
      <c r="F64" s="111" t="str">
        <f>A7</f>
        <v>02 Commerce</v>
      </c>
      <c r="G64" s="111" t="str">
        <f>A8</f>
        <v>03 Résidence</v>
      </c>
      <c r="H64" s="111" t="str">
        <f>A9</f>
        <v>04 Enseignement, formation et recherche</v>
      </c>
      <c r="I64" s="111" t="str">
        <f>A10</f>
        <v>05 Industrie</v>
      </c>
      <c r="J64" s="111" t="str">
        <f>A11</f>
        <v>06 Loisirs, sports et détente</v>
      </c>
      <c r="K64" s="111" t="str">
        <f>A12</f>
        <v>07 Prévoyance et santé</v>
      </c>
      <c r="L64" s="111" t="str">
        <f>A13</f>
        <v>08 Agriculture et économie forestière</v>
      </c>
      <c r="M64" s="111" t="str">
        <f>A14</f>
        <v>09 Justice et police</v>
      </c>
      <c r="N64" s="111" t="str">
        <f>A15</f>
        <v>10 Culture et convivialité</v>
      </c>
      <c r="O64" s="111" t="str">
        <f>A16</f>
        <v>11 Hôtellerie et tourisme</v>
      </c>
      <c r="P64" s="111" t="str">
        <f>A17</f>
        <v>12 Installations de transport</v>
      </c>
      <c r="Q64" s="111" t="str">
        <f>A18</f>
        <v>13 Installations militaires et de protection civile</v>
      </c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J64" s="201"/>
    </row>
    <row r="65" spans="1:36" hidden="1">
      <c r="A65" s="335">
        <v>1</v>
      </c>
      <c r="B65" s="116">
        <f>'01 ¦  Daten - Données'!D9</f>
        <v>0</v>
      </c>
      <c r="C65" s="111">
        <v>2</v>
      </c>
      <c r="D65" s="126" t="str">
        <f>M98</f>
        <v/>
      </c>
      <c r="E65" s="112" t="str">
        <f>IF(D65="","",IF($D65&lt;$D$24,1,IF($D65&gt;$AH$24,4,HLOOKUP($D65,$D$24:$AH$25,2))))</f>
        <v/>
      </c>
      <c r="F65" s="112" t="str">
        <f>IF($D65="","",IF($D65&lt;$D$27,1,IF($D65&gt;$AH$27,4,HLOOKUP($D65,$D$27:$AH$28,2))))</f>
        <v/>
      </c>
      <c r="G65" s="112" t="str">
        <f>IF($D65="","",IF($D65&lt;$D$30,1,IF($D65&gt;$AH$30,4,HLOOKUP($D65,$D$30:$AH$31,2))))</f>
        <v/>
      </c>
      <c r="H65" s="112" t="str">
        <f>IF($D65="","",IF($D65&lt;$D$33,1,IF($D65&gt;$AH$33,4,HLOOKUP($D65,$D$33:$AH$34,2))))</f>
        <v/>
      </c>
      <c r="I65" s="112" t="str">
        <f>IF($D65="","",IF($D65&lt;$D$36,1,IF($D65&gt;$AH$36,4,HLOOKUP($D65,$D$36:$AH$37,2))))</f>
        <v/>
      </c>
      <c r="J65" s="112" t="str">
        <f>IF($D65="","",IF($D65&lt;$D$39,1,IF($D65&gt;$AH$39,4,HLOOKUP($D65,$D$39:$AH$40,2))))</f>
        <v/>
      </c>
      <c r="K65" s="112" t="str">
        <f>IF($D65="","",IF($D65&lt;$D$42,1,IF($D65&gt;$AH$42,4,HLOOKUP($D65,$D$42:$AH$43,2))))</f>
        <v/>
      </c>
      <c r="L65" s="112" t="str">
        <f>IF($D65="","",IF($D65&lt;$D$45,1,IF($D65&gt;$AH$45,4,HLOOKUP($D65,$D$45:$AH$46,2))))</f>
        <v/>
      </c>
      <c r="M65" s="112" t="str">
        <f>IF($D65="","",IF($D65&lt;$D$48,1,IF($D65&gt;$AH$48,4,HLOOKUP($D65,$D$48:$AH$49,2))))</f>
        <v/>
      </c>
      <c r="N65" s="112" t="str">
        <f>IF($D65="","",IF($D65&lt;$D$51,1,IF($D65&gt;$AH$51,4,HLOOKUP($D65,$D$51:$AH$52,2))))</f>
        <v/>
      </c>
      <c r="O65" s="112" t="str">
        <f>IF($D65="","",IF($D65&lt;$D$54,1,IF($D65&gt;$AH$54,4,HLOOKUP($D65,$D$54:$AH$55,2))))</f>
        <v/>
      </c>
      <c r="P65" s="112" t="str">
        <f>IF($D65="","",IF($D65&lt;$D$57,1,IF($D65&gt;$AH$57,4,HLOOKUP($D65,$D$57:$AH$58,2))))</f>
        <v/>
      </c>
      <c r="Q65" s="112" t="str">
        <f>IF($D65="","",IF($D65&lt;$D$60,1,IF($D65&gt;$AH$60,4,HLOOKUP($D65,$D$60:$AH$61,2))))</f>
        <v/>
      </c>
      <c r="W65" s="126" t="str">
        <f>IFERROR(HLOOKUP(B65,E64:Q65,C65),"")</f>
        <v/>
      </c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J65" s="201"/>
    </row>
    <row r="66" spans="1:36" hidden="1">
      <c r="A66" s="335"/>
      <c r="B66" s="116"/>
      <c r="D66" s="128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J66" s="201"/>
    </row>
    <row r="67" spans="1:36" hidden="1">
      <c r="A67" s="335">
        <v>2</v>
      </c>
      <c r="B67" s="116">
        <f>'01 ¦  Daten - Données'!D10</f>
        <v>0</v>
      </c>
      <c r="C67" s="111">
        <v>4</v>
      </c>
      <c r="D67" s="126" t="str">
        <f>M99</f>
        <v/>
      </c>
      <c r="E67" s="112" t="str">
        <f>IF(D67="","",IF($D67&lt;$D$24,1,IF($D67&gt;$AH$24,4,HLOOKUP($D67,$D$24:$AH$25,2))))</f>
        <v/>
      </c>
      <c r="F67" s="112" t="str">
        <f>IF($D67="","",IF($D67&lt;$D$27,1,IF($D67&gt;$AH$27,4,HLOOKUP($D67,$D$27:$AH$28,2))))</f>
        <v/>
      </c>
      <c r="G67" s="112" t="str">
        <f>IF($D67="","",IF($D67&lt;$D$30,1,IF($D67&gt;$AH$30,4,HLOOKUP($D67,$D$30:$AH$31,2))))</f>
        <v/>
      </c>
      <c r="H67" s="112" t="str">
        <f>IF($D67="","",IF($D67&lt;$D$33,1,IF($D67&gt;$AH$33,4,HLOOKUP($D67,$D$33:$AH$34,2))))</f>
        <v/>
      </c>
      <c r="I67" s="112" t="str">
        <f>IF($D67="","",IF($D67&lt;$D$36,1,IF($D67&gt;$AH$36,4,HLOOKUP($D67,$D$36:$AH$37,2))))</f>
        <v/>
      </c>
      <c r="J67" s="112" t="str">
        <f>IF($D67="","",IF($D67&lt;$D$39,1,IF($D67&gt;$AH$39,4,HLOOKUP($D67,$D$39:$AH$40,2))))</f>
        <v/>
      </c>
      <c r="K67" s="112" t="str">
        <f>IF($D67="","",IF($D67&lt;$D$42,1,IF($D67&gt;$AH$42,4,HLOOKUP($D67,$D$42:$AH$43,2))))</f>
        <v/>
      </c>
      <c r="L67" s="112" t="str">
        <f>IF($D67="","",IF($D67&lt;$D$45,1,IF($D67&gt;$AH$45,4,HLOOKUP($D67,$D$45:$AH$46,2))))</f>
        <v/>
      </c>
      <c r="M67" s="112" t="str">
        <f>IF($D67="","",IF($D67&lt;$D$48,1,IF($D67&gt;$AH$48,4,HLOOKUP($D67,$D$48:$AH$49,2))))</f>
        <v/>
      </c>
      <c r="N67" s="112" t="str">
        <f>IF($D67="","",IF($D67&lt;$D$51,1,IF($D67&gt;$AH$51,4,HLOOKUP($D67,$D$51:$AH$52,2))))</f>
        <v/>
      </c>
      <c r="O67" s="112" t="str">
        <f>IF($D67="","",IF($D67&lt;$D$54,1,IF($D67&gt;$AH$54,4,HLOOKUP($D67,$D$54:$AH$55,2))))</f>
        <v/>
      </c>
      <c r="P67" s="112" t="str">
        <f>IF($D67="","",IF($D67&lt;$D$57,1,IF($D67&gt;$AH$57,4,HLOOKUP($D67,$D$57:$AH$58,2))))</f>
        <v/>
      </c>
      <c r="Q67" s="112" t="str">
        <f>IF($D67="","",IF($D67&lt;$D$60,1,IF($D67&gt;$AH$60,4,HLOOKUP($D67,$D$60:$AH$61,2))))</f>
        <v/>
      </c>
      <c r="W67" s="126" t="str">
        <f>IFERROR(HLOOKUP(B67,E64:Q67,C67),"")</f>
        <v/>
      </c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J67" s="201"/>
    </row>
    <row r="68" spans="1:36" hidden="1">
      <c r="A68" s="335"/>
      <c r="B68" s="116"/>
      <c r="D68" s="128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J68" s="201"/>
    </row>
    <row r="69" spans="1:36" hidden="1">
      <c r="A69" s="335">
        <v>3</v>
      </c>
      <c r="B69" s="116">
        <f>'01 ¦  Daten - Données'!D11</f>
        <v>0</v>
      </c>
      <c r="C69" s="111">
        <v>6</v>
      </c>
      <c r="D69" s="126" t="str">
        <f>M100</f>
        <v/>
      </c>
      <c r="E69" s="112" t="str">
        <f>IF(D69="","",IF($D69&lt;$D$24,1,IF($D69&gt;$AH$24,4,HLOOKUP($D69,$D$24:$AH$25,2))))</f>
        <v/>
      </c>
      <c r="F69" s="112" t="str">
        <f>IF($D69="","",IF($D69&lt;$D$27,1,IF($D69&gt;$AH$27,4,HLOOKUP($D69,$D$27:$AH$28,2))))</f>
        <v/>
      </c>
      <c r="G69" s="112" t="str">
        <f>IF($D69="","",IF($D69&lt;$D$30,1,IF($D69&gt;$AH$30,4,HLOOKUP($D69,$D$30:$AH$31,2))))</f>
        <v/>
      </c>
      <c r="H69" s="112" t="str">
        <f>IF($D69="","",IF($D69&lt;$D$33,1,IF($D69&gt;$AH$33,4,HLOOKUP($D69,$D$33:$AH$34,2))))</f>
        <v/>
      </c>
      <c r="I69" s="112" t="str">
        <f>IF($D69="","",IF($D69&lt;$D$36,1,IF($D69&gt;$AH$36,4,HLOOKUP($D69,$D$36:$AH$37,2))))</f>
        <v/>
      </c>
      <c r="J69" s="112" t="str">
        <f>IF($D69="","",IF($D69&lt;$D$39,1,IF($D69&gt;$AH$39,4,HLOOKUP($D69,$D$39:$AH$40,2))))</f>
        <v/>
      </c>
      <c r="K69" s="112" t="str">
        <f>IF($D69="","",IF($D69&lt;$D$42,1,IF($D69&gt;$AH$42,4,HLOOKUP($D69,$D$42:$AH$43,2))))</f>
        <v/>
      </c>
      <c r="L69" s="112" t="str">
        <f>IF($D69="","",IF($D69&lt;$D$45,1,IF($D69&gt;$AH$45,4,HLOOKUP($D69,$D$45:$AH$46,2))))</f>
        <v/>
      </c>
      <c r="M69" s="112" t="str">
        <f>IF($D69="","",IF($D69&lt;$D$48,1,IF($D69&gt;$AH$48,4,HLOOKUP($D69,$D$48:$AH$49,2))))</f>
        <v/>
      </c>
      <c r="N69" s="112" t="str">
        <f>IF($D69="","",IF($D69&lt;$D$51,1,IF($D69&gt;$AH$51,4,HLOOKUP($D69,$D$51:$AH$52,2))))</f>
        <v/>
      </c>
      <c r="O69" s="112" t="str">
        <f>IF($D69="","",IF($D69&lt;$D$54,1,IF($D69&gt;$AH$54,4,HLOOKUP($D69,$D$54:$AH$55,2))))</f>
        <v/>
      </c>
      <c r="P69" s="112" t="str">
        <f>IF($D69="","",IF($D69&lt;$D$57,1,IF($D69&gt;$AH$57,4,HLOOKUP($D69,$D$57:$AH$58,2))))</f>
        <v/>
      </c>
      <c r="Q69" s="112" t="str">
        <f>IF($D69="","",IF($D69&lt;$D$60,1,IF($D69&gt;$AH$60,4,HLOOKUP($D69,$D$60:$AH$61,2))))</f>
        <v/>
      </c>
      <c r="W69" s="126" t="str">
        <f>IFERROR(HLOOKUP(B69,E64:Q69,C69),"")</f>
        <v/>
      </c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J69" s="201"/>
    </row>
    <row r="70" spans="1:36" hidden="1">
      <c r="A70" s="335"/>
      <c r="B70" s="116"/>
      <c r="D70" s="128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J70" s="201"/>
    </row>
    <row r="71" spans="1:36" hidden="1">
      <c r="A71" s="335">
        <v>4</v>
      </c>
      <c r="B71" s="116">
        <f>'01 ¦  Daten - Données'!D12</f>
        <v>0</v>
      </c>
      <c r="C71" s="111">
        <v>8</v>
      </c>
      <c r="D71" s="126" t="str">
        <f>M101</f>
        <v/>
      </c>
      <c r="E71" s="112" t="str">
        <f>IF(D71="","",IF($D71&lt;$D$24,1,IF($D71&gt;$AH$24,4,HLOOKUP($D71,$D$24:$AH$25,2))))</f>
        <v/>
      </c>
      <c r="F71" s="112" t="str">
        <f>IF($D71="","",IF($D71&lt;$D$27,1,IF($D71&gt;$AH$27,4,HLOOKUP($D71,$D$27:$AH$28,2))))</f>
        <v/>
      </c>
      <c r="G71" s="112" t="str">
        <f>IF($D71="","",IF($D71&lt;$D$30,1,IF($D71&gt;$AH$30,4,HLOOKUP($D71,$D$30:$AH$31,2))))</f>
        <v/>
      </c>
      <c r="H71" s="112" t="str">
        <f>IF($D71="","",IF($D71&lt;$D$33,1,IF($D71&gt;$AH$33,4,HLOOKUP($D71,$D$33:$AH$34,2))))</f>
        <v/>
      </c>
      <c r="I71" s="112" t="str">
        <f>IF($D71="","",IF($D71&lt;$D$36,1,IF($D71&gt;$AH$36,4,HLOOKUP($D71,$D$36:$AH$37,2))))</f>
        <v/>
      </c>
      <c r="J71" s="112" t="str">
        <f>IF($D71="","",IF($D71&lt;$D$39,1,IF($D71&gt;$AH$39,4,HLOOKUP($D71,$D$39:$AH$40,2))))</f>
        <v/>
      </c>
      <c r="K71" s="112" t="str">
        <f>IF($D71="","",IF($D71&lt;$D$42,1,IF($D71&gt;$AH$42,4,HLOOKUP($D71,$D$42:$AH$43,2))))</f>
        <v/>
      </c>
      <c r="L71" s="112" t="str">
        <f>IF($D71="","",IF($D71&lt;$D$45,1,IF($D71&gt;$AH$45,4,HLOOKUP($D71,$D$45:$AH$46,2))))</f>
        <v/>
      </c>
      <c r="M71" s="112" t="str">
        <f>IF($D71="","",IF($D71&lt;$D$48,1,IF($D71&gt;$AH$48,4,HLOOKUP($D71,$D$48:$AH$49,2))))</f>
        <v/>
      </c>
      <c r="N71" s="112" t="str">
        <f>IF($D71="","",IF($D71&lt;$D$51,1,IF($D71&gt;$AH$51,4,HLOOKUP($D71,$D$51:$AH$52,2))))</f>
        <v/>
      </c>
      <c r="O71" s="112" t="str">
        <f>IF($D71="","",IF($D71&lt;$D$54,1,IF($D71&gt;$AH$54,4,HLOOKUP($D71,$D$54:$AH$55,2))))</f>
        <v/>
      </c>
      <c r="P71" s="112" t="str">
        <f>IF($D71="","",IF($D71&lt;$D$57,1,IF($D71&gt;$AH$57,4,HLOOKUP($D71,$D$57:$AH$58,2))))</f>
        <v/>
      </c>
      <c r="Q71" s="112" t="str">
        <f>IF($D71="","",IF($D71&lt;$D$60,1,IF($D71&gt;$AH$60,4,HLOOKUP($D71,$D$60:$AH$61,2))))</f>
        <v/>
      </c>
      <c r="W71" s="126" t="str">
        <f>IFERROR(HLOOKUP(B71,E64:Q71,C71),"")</f>
        <v/>
      </c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J71" s="201"/>
    </row>
    <row r="72" spans="1:36" hidden="1">
      <c r="A72" s="335"/>
      <c r="B72" s="116"/>
      <c r="D72" s="128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J72" s="201"/>
    </row>
    <row r="73" spans="1:36" hidden="1">
      <c r="A73" s="335">
        <v>5</v>
      </c>
      <c r="B73" s="116">
        <f>'01 ¦  Daten - Données'!D13</f>
        <v>0</v>
      </c>
      <c r="C73" s="111">
        <v>10</v>
      </c>
      <c r="D73" s="126" t="str">
        <f>M102</f>
        <v/>
      </c>
      <c r="E73" s="112" t="str">
        <f>IF(D73="","",IF($D73&lt;$D$24,1,IF($D73&gt;$AH$24,4,HLOOKUP($D73,$D$24:$AH$25,2))))</f>
        <v/>
      </c>
      <c r="F73" s="112" t="str">
        <f>IF($D73="","",IF($D73&lt;$D$27,1,IF($D73&gt;$AH$27,4,HLOOKUP($D73,$D$27:$AH$28,2))))</f>
        <v/>
      </c>
      <c r="G73" s="112" t="str">
        <f>IF($D73="","",IF($D73&lt;$D$30,1,IF($D73&gt;$AH$30,4,HLOOKUP($D73,$D$30:$AH$31,2))))</f>
        <v/>
      </c>
      <c r="H73" s="112" t="str">
        <f>IF($D73="","",IF($D73&lt;$D$33,1,IF($D73&gt;$AH$33,4,HLOOKUP($D73,$D$33:$AH$34,2))))</f>
        <v/>
      </c>
      <c r="I73" s="112" t="str">
        <f>IF($D73="","",IF($D73&lt;$D$36,1,IF($D73&gt;$AH$36,4,HLOOKUP($D73,$D$36:$AH$37,2))))</f>
        <v/>
      </c>
      <c r="J73" s="112" t="str">
        <f>IF($D73="","",IF($D73&lt;$D$39,1,IF($D73&gt;$AH$39,4,HLOOKUP($D73,$D$39:$AH$40,2))))</f>
        <v/>
      </c>
      <c r="K73" s="112" t="str">
        <f>IF($D73="","",IF($D73&lt;$D$42,1,IF($D73&gt;$AH$42,4,HLOOKUP($D73,$D$42:$AH$43,2))))</f>
        <v/>
      </c>
      <c r="L73" s="112" t="str">
        <f>IF($D73="","",IF($D73&lt;$D$45,1,IF($D73&gt;$AH$45,4,HLOOKUP($D73,$D$45:$AH$46,2))))</f>
        <v/>
      </c>
      <c r="M73" s="112" t="str">
        <f>IF($D73="","",IF($D73&lt;$D$48,1,IF($D73&gt;$AH$48,4,HLOOKUP($D73,$D$48:$AH$49,2))))</f>
        <v/>
      </c>
      <c r="N73" s="112" t="str">
        <f>IF($D73="","",IF($D73&lt;$D$51,1,IF($D73&gt;$AH$51,4,HLOOKUP($D73,$D$51:$AH$52,2))))</f>
        <v/>
      </c>
      <c r="O73" s="112" t="str">
        <f>IF($D73="","",IF($D73&lt;$D$54,1,IF($D73&gt;$AH$54,4,HLOOKUP($D73,$D$54:$AH$55,2))))</f>
        <v/>
      </c>
      <c r="P73" s="112" t="str">
        <f>IF($D73="","",IF($D73&lt;$D$57,1,IF($D73&gt;$AH$57,4,HLOOKUP($D73,$D$57:$AH$58,2))))</f>
        <v/>
      </c>
      <c r="Q73" s="112" t="str">
        <f>IF($D73="","",IF($D73&lt;$D$60,1,IF($D73&gt;$AH$60,4,HLOOKUP($D73,$D$60:$AH$61,2))))</f>
        <v/>
      </c>
      <c r="W73" s="126" t="str">
        <f>IFERROR(HLOOKUP(B73,E64:Q73,C73),"")</f>
        <v/>
      </c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J73" s="201"/>
    </row>
    <row r="74" spans="1:36" hidden="1">
      <c r="A74" s="335"/>
      <c r="B74" s="116"/>
      <c r="D74" s="128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J74" s="201"/>
    </row>
    <row r="75" spans="1:36" hidden="1">
      <c r="A75" s="335">
        <v>6</v>
      </c>
      <c r="B75" s="116">
        <f>'01 ¦  Daten - Données'!D14</f>
        <v>0</v>
      </c>
      <c r="C75" s="111">
        <v>12</v>
      </c>
      <c r="D75" s="126" t="str">
        <f>M103</f>
        <v/>
      </c>
      <c r="E75" s="112" t="str">
        <f>IF(D75="","",IF($D75&lt;$D$24,1,IF($D75&gt;$AH$24,4,HLOOKUP($D75,$D$24:$AH$25,2))))</f>
        <v/>
      </c>
      <c r="F75" s="112" t="str">
        <f>IF($D75="","",IF($D75&lt;$D$27,1,IF($D75&gt;$AH$27,4,HLOOKUP($D75,$D$27:$AH$28,2))))</f>
        <v/>
      </c>
      <c r="G75" s="112" t="str">
        <f>IF($D75="","",IF($D75&lt;$D$30,1,IF($D75&gt;$AH$30,4,HLOOKUP($D75,$D$30:$AH$31,2))))</f>
        <v/>
      </c>
      <c r="H75" s="112" t="str">
        <f>IF($D75="","",IF($D75&lt;$D$33,1,IF($D75&gt;$AH$33,4,HLOOKUP($D75,$D$33:$AH$34,2))))</f>
        <v/>
      </c>
      <c r="I75" s="112" t="str">
        <f>IF($D75="","",IF($D75&lt;$D$36,1,IF($D75&gt;$AH$36,4,HLOOKUP($D75,$D$36:$AH$37,2))))</f>
        <v/>
      </c>
      <c r="J75" s="112" t="str">
        <f>IF($D75="","",IF($D75&lt;$D$39,1,IF($D75&gt;$AH$39,4,HLOOKUP($D75,$D$39:$AH$40,2))))</f>
        <v/>
      </c>
      <c r="K75" s="112" t="str">
        <f>IF($D75="","",IF($D75&lt;$D$42,1,IF($D75&gt;$AH$42,4,HLOOKUP($D75,$D$42:$AH$43,2))))</f>
        <v/>
      </c>
      <c r="L75" s="112" t="str">
        <f>IF($D75="","",IF($D75&lt;$D$45,1,IF($D75&gt;$AH$45,4,HLOOKUP($D75,$D$45:$AH$46,2))))</f>
        <v/>
      </c>
      <c r="M75" s="112" t="str">
        <f>IF($D75="","",IF($D75&lt;$D$48,1,IF($D75&gt;$AH$48,4,HLOOKUP($D75,$D$48:$AH$49,2))))</f>
        <v/>
      </c>
      <c r="N75" s="112" t="str">
        <f>IF($D75="","",IF($D75&lt;$D$51,1,IF($D75&gt;$AH$51,4,HLOOKUP($D75,$D$51:$AH$52,2))))</f>
        <v/>
      </c>
      <c r="O75" s="112" t="str">
        <f>IF($D75="","",IF($D75&lt;$D$54,1,IF($D75&gt;$AH$54,4,HLOOKUP($D75,$D$54:$AH$55,2))))</f>
        <v/>
      </c>
      <c r="P75" s="112" t="str">
        <f>IF($D75="","",IF($D75&lt;$D$57,1,IF($D75&gt;$AH$57,4,HLOOKUP($D75,$D$57:$AH$58,2))))</f>
        <v/>
      </c>
      <c r="Q75" s="112" t="str">
        <f>IF($D75="","",IF($D75&lt;$D$60,1,IF($D75&gt;$AH$60,4,HLOOKUP($D75,$D$60:$AH$61,2))))</f>
        <v/>
      </c>
      <c r="W75" s="126" t="str">
        <f>IFERROR(HLOOKUP(B75,E64:Q75,C75),"")</f>
        <v/>
      </c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J75" s="201"/>
    </row>
    <row r="76" spans="1:36" hidden="1">
      <c r="A76" s="335"/>
      <c r="B76" s="116"/>
      <c r="D76" s="128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J76" s="201"/>
    </row>
    <row r="77" spans="1:36" hidden="1">
      <c r="A77" s="335">
        <v>7</v>
      </c>
      <c r="B77" s="116">
        <f>'01 ¦  Daten - Données'!D15</f>
        <v>0</v>
      </c>
      <c r="C77" s="111">
        <v>14</v>
      </c>
      <c r="D77" s="126" t="str">
        <f>M104</f>
        <v/>
      </c>
      <c r="E77" s="112" t="str">
        <f>IF(D77="","",IF($D77&lt;$D$24,1,IF($D77&gt;$AH$24,4,HLOOKUP($D77,$D$24:$AH$25,2))))</f>
        <v/>
      </c>
      <c r="F77" s="112" t="str">
        <f>IF($D77="","",IF($D77&lt;$D$27,1,IF($D77&gt;$AH$27,4,HLOOKUP($D77,$D$27:$AH$28,2))))</f>
        <v/>
      </c>
      <c r="G77" s="112" t="str">
        <f>IF($D77="","",IF($D77&lt;$D$30,1,IF($D77&gt;$AH$30,4,HLOOKUP($D77,$D$30:$AH$31,2))))</f>
        <v/>
      </c>
      <c r="H77" s="112" t="str">
        <f>IF($D77="","",IF($D77&lt;$D$33,1,IF($D77&gt;$AH$33,4,HLOOKUP($D77,$D$33:$AH$34,2))))</f>
        <v/>
      </c>
      <c r="I77" s="112" t="str">
        <f>IF($D77="","",IF($D77&lt;$D$36,1,IF($D77&gt;$AH$36,4,HLOOKUP($D77,$D$36:$AH$37,2))))</f>
        <v/>
      </c>
      <c r="J77" s="112" t="str">
        <f>IF($D77="","",IF($D77&lt;$D$39,1,IF($D77&gt;$AH$39,4,HLOOKUP($D77,$D$39:$AH$40,2))))</f>
        <v/>
      </c>
      <c r="K77" s="112" t="str">
        <f>IF($D77="","",IF($D77&lt;$D$42,1,IF($D77&gt;$AH$42,4,HLOOKUP($D77,$D$42:$AH$43,2))))</f>
        <v/>
      </c>
      <c r="L77" s="112" t="str">
        <f>IF($D77="","",IF($D77&lt;$D$45,1,IF($D77&gt;$AH$45,4,HLOOKUP($D77,$D$45:$AH$46,2))))</f>
        <v/>
      </c>
      <c r="M77" s="112" t="str">
        <f>IF($D77="","",IF($D77&lt;$D$48,1,IF($D77&gt;$AH$48,4,HLOOKUP($D77,$D$48:$AH$49,2))))</f>
        <v/>
      </c>
      <c r="N77" s="112" t="str">
        <f>IF($D77="","",IF($D77&lt;$D$51,1,IF($D77&gt;$AH$51,4,HLOOKUP($D77,$D$51:$AH$52,2))))</f>
        <v/>
      </c>
      <c r="O77" s="112" t="str">
        <f>IF($D77="","",IF($D77&lt;$D$54,1,IF($D77&gt;$AH$54,4,HLOOKUP($D77,$D$54:$AH$55,2))))</f>
        <v/>
      </c>
      <c r="P77" s="112" t="str">
        <f>IF($D77="","",IF($D77&lt;$D$57,1,IF($D77&gt;$AH$57,4,HLOOKUP($D77,$D$57:$AH$58,2))))</f>
        <v/>
      </c>
      <c r="Q77" s="112" t="str">
        <f>IF($D77="","",IF($D77&lt;$D$60,1,IF($D77&gt;$AH$60,4,HLOOKUP($D77,$D$60:$AH$61,2))))</f>
        <v/>
      </c>
      <c r="W77" s="126" t="str">
        <f>IFERROR(HLOOKUP(B77,E64:Q77,C77),"")</f>
        <v/>
      </c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J77" s="201"/>
    </row>
    <row r="78" spans="1:36" hidden="1">
      <c r="A78" s="335"/>
      <c r="B78" s="116"/>
      <c r="D78" s="128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J78" s="201"/>
    </row>
    <row r="79" spans="1:36" hidden="1">
      <c r="A79" s="335">
        <v>8</v>
      </c>
      <c r="B79" s="116">
        <f>'01 ¦  Daten - Données'!D16</f>
        <v>0</v>
      </c>
      <c r="C79" s="111">
        <v>16</v>
      </c>
      <c r="D79" s="126" t="str">
        <f>M105</f>
        <v/>
      </c>
      <c r="E79" s="112" t="str">
        <f>IF(D79="","",IF($D79&lt;$D$24,1,IF($D79&gt;$AH$24,4,HLOOKUP($D79,$D$24:$AH$25,2))))</f>
        <v/>
      </c>
      <c r="F79" s="112" t="str">
        <f>IF($D79="","",IF($D79&lt;$D$27,1,IF($D79&gt;$AH$27,4,HLOOKUP($D79,$D$27:$AH$28,2))))</f>
        <v/>
      </c>
      <c r="G79" s="112" t="str">
        <f>IF($D79="","",IF($D79&lt;$D$30,1,IF($D79&gt;$AH$30,4,HLOOKUP($D79,$D$30:$AH$31,2))))</f>
        <v/>
      </c>
      <c r="H79" s="112" t="str">
        <f>IF($D79="","",IF($D79&lt;$D$33,1,IF($D79&gt;$AH$33,4,HLOOKUP($D79,$D$33:$AH$34,2))))</f>
        <v/>
      </c>
      <c r="I79" s="112" t="str">
        <f>IF($D79="","",IF($D79&lt;$D$36,1,IF($D79&gt;$AH$36,4,HLOOKUP($D79,$D$36:$AH$37,2))))</f>
        <v/>
      </c>
      <c r="J79" s="112" t="str">
        <f>IF($D79="","",IF($D79&lt;$D$39,1,IF($D79&gt;$AH$39,4,HLOOKUP($D79,$D$39:$AH$40,2))))</f>
        <v/>
      </c>
      <c r="K79" s="112" t="str">
        <f>IF($D79="","",IF($D79&lt;$D$42,1,IF($D79&gt;$AH$42,4,HLOOKUP($D79,$D$42:$AH$43,2))))</f>
        <v/>
      </c>
      <c r="L79" s="112" t="str">
        <f>IF($D79="","",IF($D79&lt;$D$45,1,IF($D79&gt;$AH$45,4,HLOOKUP($D79,$D$45:$AH$46,2))))</f>
        <v/>
      </c>
      <c r="M79" s="112" t="str">
        <f>IF($D79="","",IF($D79&lt;$D$48,1,IF($D79&gt;$AH$48,4,HLOOKUP($D79,$D$48:$AH$49,2))))</f>
        <v/>
      </c>
      <c r="N79" s="112" t="str">
        <f>IF($D79="","",IF($D79&lt;$D$51,1,IF($D79&gt;$AH$51,4,HLOOKUP($D79,$D$51:$AH$52,2))))</f>
        <v/>
      </c>
      <c r="O79" s="112" t="str">
        <f>IF($D79="","",IF($D79&lt;$D$54,1,IF($D79&gt;$AH$54,4,HLOOKUP($D79,$D$54:$AH$55,2))))</f>
        <v/>
      </c>
      <c r="P79" s="112" t="str">
        <f>IF($D79="","",IF($D79&lt;$D$57,1,IF($D79&gt;$AH$57,4,HLOOKUP($D79,$D$57:$AH$58,2))))</f>
        <v/>
      </c>
      <c r="Q79" s="112" t="str">
        <f>IF($D79="","",IF($D79&lt;$D$60,1,IF($D79&gt;$AH$60,4,HLOOKUP($D79,$D$60:$AH$61,2))))</f>
        <v/>
      </c>
      <c r="W79" s="126" t="str">
        <f>IFERROR(HLOOKUP(B79,E64:Q79,C79),"")</f>
        <v/>
      </c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J79" s="201"/>
    </row>
    <row r="80" spans="1:36" hidden="1">
      <c r="A80" s="335"/>
      <c r="B80" s="116"/>
      <c r="D80" s="128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J80" s="201"/>
    </row>
    <row r="81" spans="1:36" hidden="1">
      <c r="A81" s="335">
        <v>9</v>
      </c>
      <c r="B81" s="116">
        <f>'01 ¦  Daten - Données'!D17</f>
        <v>0</v>
      </c>
      <c r="C81" s="111">
        <v>18</v>
      </c>
      <c r="D81" s="126" t="str">
        <f>M106</f>
        <v/>
      </c>
      <c r="E81" s="112" t="str">
        <f>IF(D81="","",IF($D81&lt;$D$24,1,IF($D81&gt;$AH$24,4,HLOOKUP($D81,$D$24:$AH$25,2))))</f>
        <v/>
      </c>
      <c r="F81" s="112" t="str">
        <f>IF($D81="","",IF($D81&lt;$D$27,1,IF($D81&gt;$AH$27,4,HLOOKUP($D81,$D$27:$AH$28,2))))</f>
        <v/>
      </c>
      <c r="G81" s="112" t="str">
        <f>IF($D81="","",IF($D81&lt;$D$30,1,IF($D81&gt;$AH$30,4,HLOOKUP($D81,$D$30:$AH$31,2))))</f>
        <v/>
      </c>
      <c r="H81" s="112" t="str">
        <f>IF($D81="","",IF($D81&lt;$D$33,1,IF($D81&gt;$AH$33,4,HLOOKUP($D81,$D$33:$AH$34,2))))</f>
        <v/>
      </c>
      <c r="I81" s="112" t="str">
        <f>IF($D81="","",IF($D81&lt;$D$36,1,IF($D81&gt;$AH$36,4,HLOOKUP($D81,$D$36:$AH$37,2))))</f>
        <v/>
      </c>
      <c r="J81" s="112" t="str">
        <f>IF($D81="","",IF($D81&lt;$D$39,1,IF($D81&gt;$AH$39,4,HLOOKUP($D81,$D$39:$AH$40,2))))</f>
        <v/>
      </c>
      <c r="K81" s="112" t="str">
        <f>IF($D81="","",IF($D81&lt;$D$42,1,IF($D81&gt;$AH$42,4,HLOOKUP($D81,$D$42:$AH$43,2))))</f>
        <v/>
      </c>
      <c r="L81" s="112" t="str">
        <f>IF($D81="","",IF($D81&lt;$D$45,1,IF($D81&gt;$AH$45,4,HLOOKUP($D81,$D$45:$AH$46,2))))</f>
        <v/>
      </c>
      <c r="M81" s="112" t="str">
        <f>IF($D81="","",IF($D81&lt;$D$48,1,IF($D81&gt;$AH$48,4,HLOOKUP($D81,$D$48:$AH$49,2))))</f>
        <v/>
      </c>
      <c r="N81" s="112" t="str">
        <f>IF($D81="","",IF($D81&lt;$D$51,1,IF($D81&gt;$AH$51,4,HLOOKUP($D81,$D$51:$AH$52,2))))</f>
        <v/>
      </c>
      <c r="O81" s="112" t="str">
        <f>IF($D81="","",IF($D81&lt;$D$54,1,IF($D81&gt;$AH$54,4,HLOOKUP($D81,$D$54:$AH$55,2))))</f>
        <v/>
      </c>
      <c r="P81" s="112" t="str">
        <f>IF($D81="","",IF($D81&lt;$D$57,1,IF($D81&gt;$AH$57,4,HLOOKUP($D81,$D$57:$AH$58,2))))</f>
        <v/>
      </c>
      <c r="Q81" s="112" t="str">
        <f>IF($D81="","",IF($D81&lt;$D$60,1,IF($D81&gt;$AH$60,4,HLOOKUP($D81,$D$60:$AH$61,2))))</f>
        <v/>
      </c>
      <c r="W81" s="126" t="str">
        <f>IFERROR(HLOOKUP(B81,E64:Q81,C81),"")</f>
        <v/>
      </c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J81" s="201"/>
    </row>
    <row r="82" spans="1:36" hidden="1">
      <c r="A82" s="335"/>
      <c r="B82" s="116"/>
      <c r="D82" s="128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J82" s="201"/>
    </row>
    <row r="83" spans="1:36" hidden="1">
      <c r="A83" s="335">
        <v>10</v>
      </c>
      <c r="B83" s="116">
        <f>'01 ¦  Daten - Données'!D18</f>
        <v>0</v>
      </c>
      <c r="C83" s="111">
        <v>20</v>
      </c>
      <c r="D83" s="126" t="str">
        <f>M107</f>
        <v/>
      </c>
      <c r="E83" s="112" t="str">
        <f>IF(D83="","",IF($D83&lt;$D$24,1,IF($D83&gt;$AH$24,4,HLOOKUP($D83,$D$24:$AH$25,2))))</f>
        <v/>
      </c>
      <c r="F83" s="112" t="str">
        <f>IF($D83="","",IF($D83&lt;$D$27,1,IF($D83&gt;$AH$27,4,HLOOKUP($D83,$D$27:$AH$28,2))))</f>
        <v/>
      </c>
      <c r="G83" s="112" t="str">
        <f>IF($D83="","",IF($D83&lt;$D$30,1,IF($D83&gt;$AH$30,4,HLOOKUP($D83,$D$30:$AH$31,2))))</f>
        <v/>
      </c>
      <c r="H83" s="112" t="str">
        <f>IF($D83="","",IF($D83&lt;$D$33,1,IF($D83&gt;$AH$33,4,HLOOKUP($D83,$D$33:$AH$34,2))))</f>
        <v/>
      </c>
      <c r="I83" s="112" t="str">
        <f>IF($D83="","",IF($D83&lt;$D$36,1,IF($D83&gt;$AH$36,4,HLOOKUP($D83,$D$36:$AH$37,2))))</f>
        <v/>
      </c>
      <c r="J83" s="112" t="str">
        <f>IF($D83="","",IF($D83&lt;$D$39,1,IF($D83&gt;$AH$39,4,HLOOKUP($D83,$D$39:$AH$40,2))))</f>
        <v/>
      </c>
      <c r="K83" s="112" t="str">
        <f>IF($D83="","",IF($D83&lt;$D$42,1,IF($D83&gt;$AH$42,4,HLOOKUP($D83,$D$42:$AH$43,2))))</f>
        <v/>
      </c>
      <c r="L83" s="112" t="str">
        <f>IF($D83="","",IF($D83&lt;$D$45,1,IF($D83&gt;$AH$45,4,HLOOKUP($D83,$D$45:$AH$46,2))))</f>
        <v/>
      </c>
      <c r="M83" s="112" t="str">
        <f>IF($D83="","",IF($D83&lt;$D$48,1,IF($D83&gt;$AH$48,4,HLOOKUP($D83,$D$48:$AH$49,2))))</f>
        <v/>
      </c>
      <c r="N83" s="112" t="str">
        <f>IF($D83="","",IF($D83&lt;$D$51,1,IF($D83&gt;$AH$51,4,HLOOKUP($D83,$D$51:$AH$52,2))))</f>
        <v/>
      </c>
      <c r="O83" s="112" t="str">
        <f>IF($D83="","",IF($D83&lt;$D$54,1,IF($D83&gt;$AH$54,4,HLOOKUP($D83,$D$54:$AH$55,2))))</f>
        <v/>
      </c>
      <c r="P83" s="112" t="str">
        <f>IF($D83="","",IF($D83&lt;$D$57,1,IF($D83&gt;$AH$57,4,HLOOKUP($D83,$D$57:$AH$58,2))))</f>
        <v/>
      </c>
      <c r="Q83" s="112" t="str">
        <f>IF($D83="","",IF($D83&lt;$D$60,1,IF($D83&gt;$AH$60,4,HLOOKUP($D83,$D$60:$AH$61,2))))</f>
        <v/>
      </c>
      <c r="W83" s="126" t="str">
        <f>IFERROR(HLOOKUP(B83,E64:Q83,C83),"")</f>
        <v/>
      </c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J83" s="201"/>
    </row>
    <row r="84" spans="1:36" hidden="1">
      <c r="A84" s="335"/>
      <c r="B84" s="116"/>
      <c r="D84" s="128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J84" s="201"/>
    </row>
    <row r="85" spans="1:36" hidden="1">
      <c r="A85" s="335">
        <v>11</v>
      </c>
      <c r="B85" s="116">
        <f>'01 ¦  Daten - Données'!D19</f>
        <v>0</v>
      </c>
      <c r="C85" s="111">
        <v>22</v>
      </c>
      <c r="D85" s="126" t="str">
        <f>M108</f>
        <v/>
      </c>
      <c r="E85" s="112" t="str">
        <f>IF(D85="","",IF($D85&lt;$D$24,1,IF($D85&gt;$AH$24,4,HLOOKUP($D85,$D$24:$AH$25,2))))</f>
        <v/>
      </c>
      <c r="F85" s="112" t="str">
        <f>IF($D85="","",IF($D85&lt;$D$27,1,IF($D85&gt;$AH$27,4,HLOOKUP($D85,$D$27:$AH$28,2))))</f>
        <v/>
      </c>
      <c r="G85" s="112" t="str">
        <f>IF($D85="","",IF($D85&lt;$D$30,1,IF($D85&gt;$AH$30,4,HLOOKUP($D85,$D$30:$AH$31,2))))</f>
        <v/>
      </c>
      <c r="H85" s="112" t="str">
        <f>IF($D85="","",IF($D85&lt;$D$33,1,IF($D85&gt;$AH$33,4,HLOOKUP($D85,$D$33:$AH$34,2))))</f>
        <v/>
      </c>
      <c r="I85" s="112" t="str">
        <f>IF($D85="","",IF($D85&lt;$D$36,1,IF($D85&gt;$AH$36,4,HLOOKUP($D85,$D$36:$AH$37,2))))</f>
        <v/>
      </c>
      <c r="J85" s="112" t="str">
        <f>IF($D85="","",IF($D85&lt;$D$39,1,IF($D85&gt;$AH$39,4,HLOOKUP($D85,$D$39:$AH$40,2))))</f>
        <v/>
      </c>
      <c r="K85" s="112" t="str">
        <f>IF($D85="","",IF($D85&lt;$D$42,1,IF($D85&gt;$AH$42,4,HLOOKUP($D85,$D$42:$AH$43,2))))</f>
        <v/>
      </c>
      <c r="L85" s="112" t="str">
        <f>IF($D85="","",IF($D85&lt;$D$45,1,IF($D85&gt;$AH$45,4,HLOOKUP($D85,$D$45:$AH$46,2))))</f>
        <v/>
      </c>
      <c r="M85" s="112" t="str">
        <f>IF($D85="","",IF($D85&lt;$D$48,1,IF($D85&gt;$AH$48,4,HLOOKUP($D85,$D$48:$AH$49,2))))</f>
        <v/>
      </c>
      <c r="N85" s="112" t="str">
        <f>IF($D85="","",IF($D85&lt;$D$51,1,IF($D85&gt;$AH$51,4,HLOOKUP($D85,$D$51:$AH$52,2))))</f>
        <v/>
      </c>
      <c r="O85" s="112" t="str">
        <f>IF($D85="","",IF($D85&lt;$D$54,1,IF($D85&gt;$AH$54,4,HLOOKUP($D85,$D$54:$AH$55,2))))</f>
        <v/>
      </c>
      <c r="P85" s="112" t="str">
        <f>IF($D85="","",IF($D85&lt;$D$57,1,IF($D85&gt;$AH$57,4,HLOOKUP($D85,$D$57:$AH$58,2))))</f>
        <v/>
      </c>
      <c r="Q85" s="112" t="str">
        <f>IF($D85="","",IF($D85&lt;$D$60,1,IF($D85&gt;$AH$60,4,HLOOKUP($D85,$D$60:$AH$61,2))))</f>
        <v/>
      </c>
      <c r="W85" s="126" t="str">
        <f>IFERROR(HLOOKUP(B85,E64:Q85,C85),"")</f>
        <v/>
      </c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J85" s="201"/>
    </row>
    <row r="86" spans="1:36" hidden="1">
      <c r="A86" s="335"/>
      <c r="B86" s="116"/>
      <c r="D86" s="128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J86" s="201"/>
    </row>
    <row r="87" spans="1:36" hidden="1">
      <c r="A87" s="335">
        <v>12</v>
      </c>
      <c r="B87" s="116">
        <f>'01 ¦  Daten - Données'!D20</f>
        <v>0</v>
      </c>
      <c r="C87" s="111">
        <v>24</v>
      </c>
      <c r="D87" s="126" t="str">
        <f>M109</f>
        <v/>
      </c>
      <c r="E87" s="112" t="str">
        <f>IF(D87="","",IF($D87&lt;$D$24,1,IF($D87&gt;$AH$24,4,HLOOKUP($D87,$D$24:$AH$25,2))))</f>
        <v/>
      </c>
      <c r="F87" s="112" t="str">
        <f>IF($D87="","",IF($D87&lt;$D$27,1,IF($D87&gt;$AH$27,4,HLOOKUP($D87,$D$27:$AH$28,2))))</f>
        <v/>
      </c>
      <c r="G87" s="112" t="str">
        <f>IF($D87="","",IF($D87&lt;$D$30,1,IF($D87&gt;$AH$30,4,HLOOKUP($D87,$D$30:$AH$31,2))))</f>
        <v/>
      </c>
      <c r="H87" s="112" t="str">
        <f>IF($D87="","",IF($D87&lt;$D$33,1,IF($D87&gt;$AH$33,4,HLOOKUP($D87,$D$33:$AH$34,2))))</f>
        <v/>
      </c>
      <c r="I87" s="112" t="str">
        <f>IF($D87="","",IF($D87&lt;$D$36,1,IF($D87&gt;$AH$36,4,HLOOKUP($D87,$D$36:$AH$37,2))))</f>
        <v/>
      </c>
      <c r="J87" s="112" t="str">
        <f>IF($D87="","",IF($D87&lt;$D$39,1,IF($D87&gt;$AH$39,4,HLOOKUP($D87,$D$39:$AH$40,2))))</f>
        <v/>
      </c>
      <c r="K87" s="112" t="str">
        <f>IF($D87="","",IF($D87&lt;$D$42,1,IF($D87&gt;$AH$42,4,HLOOKUP($D87,$D$42:$AH$43,2))))</f>
        <v/>
      </c>
      <c r="L87" s="112" t="str">
        <f>IF($D87="","",IF($D87&lt;$D$45,1,IF($D87&gt;$AH$45,4,HLOOKUP($D87,$D$45:$AH$46,2))))</f>
        <v/>
      </c>
      <c r="M87" s="112" t="str">
        <f>IF($D87="","",IF($D87&lt;$D$48,1,IF($D87&gt;$AH$48,4,HLOOKUP($D87,$D$48:$AH$49,2))))</f>
        <v/>
      </c>
      <c r="N87" s="112" t="str">
        <f>IF($D87="","",IF($D87&lt;$D$51,1,IF($D87&gt;$AH$51,4,HLOOKUP($D87,$D$51:$AH$52,2))))</f>
        <v/>
      </c>
      <c r="O87" s="112" t="str">
        <f>IF($D87="","",IF($D87&lt;$D$54,1,IF($D87&gt;$AH$54,4,HLOOKUP($D87,$D$54:$AH$55,2))))</f>
        <v/>
      </c>
      <c r="P87" s="112" t="str">
        <f>IF($D87="","",IF($D87&lt;$D$57,1,IF($D87&gt;$AH$57,4,HLOOKUP($D87,$D$57:$AH$58,2))))</f>
        <v/>
      </c>
      <c r="Q87" s="112" t="str">
        <f>IF($D87="","",IF($D87&lt;$D$60,1,IF($D87&gt;$AH$60,4,HLOOKUP($D87,$D$60:$AH$61,2))))</f>
        <v/>
      </c>
      <c r="W87" s="126" t="str">
        <f>IFERROR(HLOOKUP(B87,E64:Q87,C87),"")</f>
        <v/>
      </c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J87" s="201"/>
    </row>
    <row r="88" spans="1:36" hidden="1">
      <c r="A88" s="335"/>
      <c r="B88" s="116"/>
      <c r="D88" s="128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J88" s="201"/>
    </row>
    <row r="89" spans="1:36" hidden="1">
      <c r="A89" s="335">
        <v>13</v>
      </c>
      <c r="B89" s="116">
        <f>'01 ¦  Daten - Données'!D21</f>
        <v>0</v>
      </c>
      <c r="C89" s="111">
        <v>26</v>
      </c>
      <c r="D89" s="126" t="str">
        <f>M110</f>
        <v/>
      </c>
      <c r="E89" s="112" t="str">
        <f>IF(D89="","",IF($D89&lt;$D$24,1,IF($D89&gt;$AH$24,4,HLOOKUP($D89,$D$24:$AH$25,2))))</f>
        <v/>
      </c>
      <c r="F89" s="112" t="str">
        <f>IF($D89="","",IF($D89&lt;$D$27,1,IF($D89&gt;$AH$27,4,HLOOKUP($D89,$D$27:$AH$28,2))))</f>
        <v/>
      </c>
      <c r="G89" s="112" t="str">
        <f>IF($D89="","",IF($D89&lt;$D$30,1,IF($D89&gt;$AH$30,4,HLOOKUP($D89,$D$30:$AH$31,2))))</f>
        <v/>
      </c>
      <c r="H89" s="112" t="str">
        <f>IF($D89="","",IF($D89&lt;$D$33,1,IF($D89&gt;$AH$33,4,HLOOKUP($D89,$D$33:$AH$34,2))))</f>
        <v/>
      </c>
      <c r="I89" s="112" t="str">
        <f>IF($D89="","",IF($D89&lt;$D$36,1,IF($D89&gt;$AH$36,4,HLOOKUP($D89,$D$36:$AH$37,2))))</f>
        <v/>
      </c>
      <c r="J89" s="112" t="str">
        <f>IF($D89="","",IF($D89&lt;$D$39,1,IF($D89&gt;$AH$39,4,HLOOKUP($D89,$D$39:$AH$40,2))))</f>
        <v/>
      </c>
      <c r="K89" s="112" t="str">
        <f>IF($D89="","",IF($D89&lt;$D$42,1,IF($D89&gt;$AH$42,4,HLOOKUP($D89,$D$42:$AH$43,2))))</f>
        <v/>
      </c>
      <c r="L89" s="112" t="str">
        <f>IF($D89="","",IF($D89&lt;$D$45,1,IF($D89&gt;$AH$45,4,HLOOKUP($D89,$D$45:$AH$46,2))))</f>
        <v/>
      </c>
      <c r="M89" s="112" t="str">
        <f>IF($D89="","",IF($D89&lt;$D$48,1,IF($D89&gt;$AH$48,4,HLOOKUP($D89,$D$48:$AH$49,2))))</f>
        <v/>
      </c>
      <c r="N89" s="112" t="str">
        <f>IF($D89="","",IF($D89&lt;$D$51,1,IF($D89&gt;$AH$51,4,HLOOKUP($D89,$D$51:$AH$52,2))))</f>
        <v/>
      </c>
      <c r="O89" s="112" t="str">
        <f>IF($D89="","",IF($D89&lt;$D$54,1,IF($D89&gt;$AH$54,4,HLOOKUP($D89,$D$54:$AH$55,2))))</f>
        <v/>
      </c>
      <c r="P89" s="112" t="str">
        <f>IF($D89="","",IF($D89&lt;$D$57,1,IF($D89&gt;$AH$57,4,HLOOKUP($D89,$D$57:$AH$58,2))))</f>
        <v/>
      </c>
      <c r="Q89" s="112" t="str">
        <f>IF($D89="","",IF($D89&lt;$D$60,1,IF($D89&gt;$AH$60,4,HLOOKUP($D89,$D$60:$AH$61,2))))</f>
        <v/>
      </c>
      <c r="W89" s="126" t="str">
        <f>IFERROR(HLOOKUP(B89,E64:Q89,C89),"")</f>
        <v/>
      </c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J89" s="201"/>
    </row>
    <row r="90" spans="1:36" hidden="1">
      <c r="A90" s="335"/>
      <c r="B90" s="116"/>
      <c r="D90" s="128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J90" s="201"/>
    </row>
    <row r="91" spans="1:36" hidden="1">
      <c r="A91" s="335">
        <v>14</v>
      </c>
      <c r="B91" s="116">
        <f>'01 ¦  Daten - Données'!D22</f>
        <v>0</v>
      </c>
      <c r="C91" s="111">
        <v>28</v>
      </c>
      <c r="D91" s="126" t="str">
        <f>M111</f>
        <v/>
      </c>
      <c r="E91" s="112" t="str">
        <f>IF(D91="","",IF($D91&lt;$D$24,1,IF($D91&gt;$AH$24,4,HLOOKUP($D91,$D$24:$AH$25,2))))</f>
        <v/>
      </c>
      <c r="F91" s="112" t="str">
        <f>IF($D91="","",IF($D91&lt;$D$27,1,IF($D91&gt;$AH$27,4,HLOOKUP($D91,$D$27:$AH$28,2))))</f>
        <v/>
      </c>
      <c r="G91" s="112" t="str">
        <f>IF($D91="","",IF($D91&lt;$D$30,1,IF($D91&gt;$AH$30,4,HLOOKUP($D91,$D$30:$AH$31,2))))</f>
        <v/>
      </c>
      <c r="H91" s="112" t="str">
        <f>IF($D91="","",IF($D91&lt;$D$33,1,IF($D91&gt;$AH$33,4,HLOOKUP($D91,$D$33:$AH$34,2))))</f>
        <v/>
      </c>
      <c r="I91" s="112" t="str">
        <f>IF($D91="","",IF($D91&lt;$D$36,1,IF($D91&gt;$AH$36,4,HLOOKUP($D91,$D$36:$AH$37,2))))</f>
        <v/>
      </c>
      <c r="J91" s="112" t="str">
        <f>IF($D91="","",IF($D91&lt;$D$39,1,IF($D91&gt;$AH$39,4,HLOOKUP($D91,$D$39:$AH$40,2))))</f>
        <v/>
      </c>
      <c r="K91" s="112" t="str">
        <f>IF($D91="","",IF($D91&lt;$D$42,1,IF($D91&gt;$AH$42,4,HLOOKUP($D91,$D$42:$AH$43,2))))</f>
        <v/>
      </c>
      <c r="L91" s="112" t="str">
        <f>IF($D91="","",IF($D91&lt;$D$45,1,IF($D91&gt;$AH$45,4,HLOOKUP($D91,$D$45:$AH$46,2))))</f>
        <v/>
      </c>
      <c r="M91" s="112" t="str">
        <f>IF($D91="","",IF($D91&lt;$D$48,1,IF($D91&gt;$AH$48,4,HLOOKUP($D91,$D$48:$AH$49,2))))</f>
        <v/>
      </c>
      <c r="N91" s="112" t="str">
        <f>IF($D91="","",IF($D91&lt;$D$51,1,IF($D91&gt;$AH$51,4,HLOOKUP($D91,$D$51:$AH$52,2))))</f>
        <v/>
      </c>
      <c r="O91" s="112" t="str">
        <f>IF($D91="","",IF($D91&lt;$D$54,1,IF($D91&gt;$AH$54,4,HLOOKUP($D91,$D$54:$AH$55,2))))</f>
        <v/>
      </c>
      <c r="P91" s="112" t="str">
        <f>IF($D91="","",IF($D91&lt;$D$57,1,IF($D91&gt;$AH$57,4,HLOOKUP($D91,$D$57:$AH$58,2))))</f>
        <v/>
      </c>
      <c r="Q91" s="112" t="str">
        <f>IF($D91="","",IF($D91&lt;$D$60,1,IF($D91&gt;$AH$60,4,HLOOKUP($D91,$D$60:$AH$61,2))))</f>
        <v/>
      </c>
      <c r="W91" s="126" t="str">
        <f>IFERROR(HLOOKUP(B91,E64:Q91,C91),"")</f>
        <v/>
      </c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J91" s="201"/>
    </row>
    <row r="92" spans="1:36" hidden="1">
      <c r="A92" s="335"/>
      <c r="B92" s="116"/>
      <c r="D92" s="128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J92" s="201"/>
    </row>
    <row r="93" spans="1:36" hidden="1">
      <c r="A93" s="335">
        <v>15</v>
      </c>
      <c r="B93" s="116">
        <f>'01 ¦  Daten - Données'!D23</f>
        <v>0</v>
      </c>
      <c r="C93" s="111">
        <v>30</v>
      </c>
      <c r="D93" s="126" t="str">
        <f>M112</f>
        <v/>
      </c>
      <c r="E93" s="112" t="str">
        <f>IF(D93="","",IF($D93&lt;$D$24,1,IF($D93&gt;$AH$24,4,HLOOKUP($D93,$D$24:$AH$25,2))))</f>
        <v/>
      </c>
      <c r="F93" s="112" t="str">
        <f>IF($D93="","",IF($D93&lt;$D$27,1,IF($D93&gt;$AH$27,4,HLOOKUP($D93,$D$27:$AH$28,2))))</f>
        <v/>
      </c>
      <c r="G93" s="112" t="str">
        <f>IF($D93="","",IF($D93&lt;$D$30,1,IF($D93&gt;$AH$30,4,HLOOKUP($D93,$D$30:$AH$31,2))))</f>
        <v/>
      </c>
      <c r="H93" s="112" t="str">
        <f>IF($D93="","",IF($D93&lt;$D$33,1,IF($D93&gt;$AH$33,4,HLOOKUP($D93,$D$33:$AH$34,2))))</f>
        <v/>
      </c>
      <c r="I93" s="112" t="str">
        <f>IF($D93="","",IF($D93&lt;$D$36,1,IF($D93&gt;$AH$36,4,HLOOKUP($D93,$D$36:$AH$37,2))))</f>
        <v/>
      </c>
      <c r="J93" s="112" t="str">
        <f>IF($D93="","",IF($D93&lt;$D$39,1,IF($D93&gt;$AH$39,4,HLOOKUP($D93,$D$39:$AH$40,2))))</f>
        <v/>
      </c>
      <c r="K93" s="112" t="str">
        <f>IF($D93="","",IF($D93&lt;$D$42,1,IF($D93&gt;$AH$42,4,HLOOKUP($D93,$D$42:$AH$43,2))))</f>
        <v/>
      </c>
      <c r="L93" s="112" t="str">
        <f>IF($D93="","",IF($D93&lt;$D$45,1,IF($D93&gt;$AH$45,4,HLOOKUP($D93,$D$45:$AH$46,2))))</f>
        <v/>
      </c>
      <c r="M93" s="112" t="str">
        <f>IF($D93="","",IF($D93&lt;$D$48,1,IF($D93&gt;$AH$48,4,HLOOKUP($D93,$D$48:$AH$49,2))))</f>
        <v/>
      </c>
      <c r="N93" s="112" t="str">
        <f>IF($D93="","",IF($D93&lt;$D$51,1,IF($D93&gt;$AH$51,4,HLOOKUP($D93,$D$51:$AH$52,2))))</f>
        <v/>
      </c>
      <c r="O93" s="112" t="str">
        <f>IF($D93="","",IF($D93&lt;$D$54,1,IF($D93&gt;$AH$54,4,HLOOKUP($D93,$D$54:$AH$55,2))))</f>
        <v/>
      </c>
      <c r="P93" s="112" t="str">
        <f>IF($D93="","",IF($D93&lt;$D$57,1,IF($D93&gt;$AH$57,4,HLOOKUP($D93,$D$57:$AH$58,2))))</f>
        <v/>
      </c>
      <c r="Q93" s="112" t="str">
        <f>IF($D93="","",IF($D93&lt;$D$60,1,IF($D93&gt;$AH$60,4,HLOOKUP($D93,$D$60:$AH$61,2))))</f>
        <v/>
      </c>
      <c r="W93" s="126" t="str">
        <f>IFERROR(HLOOKUP(B93,E64:Q93,C93),"")</f>
        <v/>
      </c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J93" s="201"/>
    </row>
    <row r="94" spans="1:36">
      <c r="A94" s="111"/>
      <c r="B94" s="116"/>
      <c r="D94" s="126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J94" s="201"/>
    </row>
    <row r="95" spans="1:36">
      <c r="A95" s="111"/>
      <c r="B95" s="116"/>
      <c r="D95" s="126"/>
      <c r="E95" s="112"/>
      <c r="F95" s="112"/>
      <c r="G95" s="112"/>
      <c r="H95" s="112"/>
      <c r="I95" s="112"/>
      <c r="J95" s="126" t="str">
        <f>Sprachwahl!A250</f>
        <v>Déduction de la valeur pour l'évaluation</v>
      </c>
      <c r="K95" s="112"/>
      <c r="L95" s="112"/>
      <c r="M95" s="112"/>
      <c r="N95" s="123"/>
      <c r="O95" s="123"/>
      <c r="P95" s="112"/>
      <c r="Q95" s="112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J95" s="201"/>
    </row>
    <row r="96" spans="1:36" ht="13.5" thickBot="1">
      <c r="A96" s="111"/>
      <c r="B96" s="116"/>
      <c r="D96" s="128"/>
      <c r="E96" s="112"/>
      <c r="F96" s="112"/>
      <c r="G96" s="112"/>
      <c r="H96" s="112"/>
      <c r="I96" s="112"/>
      <c r="J96" s="111" t="str">
        <f>Sprachwahl!A251</f>
        <v>SRE</v>
      </c>
      <c r="K96" s="112" t="str">
        <f>Sprachwahl!A252</f>
        <v>Consommation d'énergie</v>
      </c>
      <c r="L96" s="112"/>
      <c r="M96" s="112"/>
      <c r="N96" s="123"/>
      <c r="O96" s="123"/>
      <c r="P96" s="112"/>
      <c r="Q96" s="112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J96" s="201"/>
    </row>
    <row r="97" spans="1:36">
      <c r="A97" s="148" t="str">
        <f>Sprachwahl!A253</f>
        <v>N° de bâti.</v>
      </c>
      <c r="B97" s="130" t="str">
        <f>Sprachwahl!A254</f>
        <v>Type de bâtiment</v>
      </c>
      <c r="C97" s="129"/>
      <c r="D97" s="130" t="str">
        <f>Sprachwahl!A255</f>
        <v>Coûts d'exploit.</v>
      </c>
      <c r="E97" s="130"/>
      <c r="F97" s="132" t="str">
        <f>Sprachwahl!A256</f>
        <v>Éval.</v>
      </c>
      <c r="G97" s="126"/>
      <c r="H97" s="126"/>
      <c r="I97" s="126"/>
      <c r="J97" s="210" t="str">
        <f>Sprachwahl!A257</f>
        <v>m²</v>
      </c>
      <c r="K97" s="208"/>
      <c r="L97" s="209" t="str">
        <f>Sprachwahl!A258</f>
        <v>MJ</v>
      </c>
      <c r="M97" s="198"/>
      <c r="N97" s="123"/>
      <c r="O97" s="123"/>
      <c r="P97" s="112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J97" s="201"/>
    </row>
    <row r="98" spans="1:36">
      <c r="A98" s="133">
        <v>1</v>
      </c>
      <c r="B98" s="136" t="str">
        <f>IF(B65=0,"",B65)</f>
        <v/>
      </c>
      <c r="C98" s="137"/>
      <c r="D98" s="198" t="str">
        <f t="shared" ref="D98:D112" si="40">M98</f>
        <v/>
      </c>
      <c r="E98" s="136"/>
      <c r="F98" s="187" t="str">
        <f>W65</f>
        <v/>
      </c>
      <c r="G98" s="126"/>
      <c r="H98" s="126"/>
      <c r="I98" s="126"/>
      <c r="J98" s="198" t="str">
        <f>'01 ¦  Daten - Données'!N9</f>
        <v/>
      </c>
      <c r="K98" s="477">
        <f>'01 ¦  Daten - Données'!Z9</f>
        <v>0</v>
      </c>
      <c r="L98" s="478"/>
      <c r="M98" s="207" t="str">
        <f t="shared" ref="M98:M112" si="41">IFERROR(K98/J98,"")</f>
        <v/>
      </c>
      <c r="N98" s="123"/>
      <c r="O98" s="123"/>
      <c r="P98" s="123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J98" s="201"/>
    </row>
    <row r="99" spans="1:36">
      <c r="A99" s="133">
        <v>2</v>
      </c>
      <c r="B99" s="136" t="str">
        <f>IF(B67=0,"",B67)</f>
        <v/>
      </c>
      <c r="C99" s="137"/>
      <c r="D99" s="198" t="str">
        <f t="shared" si="40"/>
        <v/>
      </c>
      <c r="E99" s="136"/>
      <c r="F99" s="187" t="str">
        <f>W67</f>
        <v/>
      </c>
      <c r="G99" s="126"/>
      <c r="H99" s="126"/>
      <c r="I99" s="126"/>
      <c r="J99" s="198" t="str">
        <f>'01 ¦  Daten - Données'!N10</f>
        <v/>
      </c>
      <c r="K99" s="477">
        <f>'01 ¦  Daten - Données'!Z10</f>
        <v>0</v>
      </c>
      <c r="L99" s="478"/>
      <c r="M99" s="207" t="str">
        <f t="shared" si="41"/>
        <v/>
      </c>
      <c r="N99" s="123"/>
      <c r="O99" s="123"/>
      <c r="P99" s="123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J99" s="201"/>
    </row>
    <row r="100" spans="1:36">
      <c r="A100" s="133">
        <v>3</v>
      </c>
      <c r="B100" s="136" t="str">
        <f>IF(B69=0,"",B69)</f>
        <v/>
      </c>
      <c r="C100" s="137"/>
      <c r="D100" s="198" t="str">
        <f t="shared" si="40"/>
        <v/>
      </c>
      <c r="E100" s="136"/>
      <c r="F100" s="187" t="str">
        <f>W69</f>
        <v/>
      </c>
      <c r="G100" s="126"/>
      <c r="H100" s="126"/>
      <c r="I100" s="126"/>
      <c r="J100" s="198" t="str">
        <f>'01 ¦  Daten - Données'!N11</f>
        <v/>
      </c>
      <c r="K100" s="477">
        <f>'01 ¦  Daten - Données'!Z11</f>
        <v>0</v>
      </c>
      <c r="L100" s="478"/>
      <c r="M100" s="207" t="str">
        <f t="shared" si="41"/>
        <v/>
      </c>
      <c r="N100" s="123"/>
      <c r="O100" s="123"/>
      <c r="P100" s="123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J100" s="201"/>
    </row>
    <row r="101" spans="1:36">
      <c r="A101" s="133">
        <v>4</v>
      </c>
      <c r="B101" s="136" t="str">
        <f>IF(B71=0,"",B71)</f>
        <v/>
      </c>
      <c r="C101" s="137"/>
      <c r="D101" s="198" t="str">
        <f t="shared" si="40"/>
        <v/>
      </c>
      <c r="E101" s="136"/>
      <c r="F101" s="187" t="str">
        <f>W71</f>
        <v/>
      </c>
      <c r="G101" s="126"/>
      <c r="H101" s="126"/>
      <c r="I101" s="126"/>
      <c r="J101" s="198" t="str">
        <f>'01 ¦  Daten - Données'!N12</f>
        <v/>
      </c>
      <c r="K101" s="477">
        <f>'01 ¦  Daten - Données'!Z12</f>
        <v>0</v>
      </c>
      <c r="L101" s="478"/>
      <c r="M101" s="207" t="str">
        <f t="shared" si="41"/>
        <v/>
      </c>
      <c r="N101" s="123"/>
      <c r="O101" s="123"/>
      <c r="P101" s="123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J101" s="201"/>
    </row>
    <row r="102" spans="1:36">
      <c r="A102" s="133">
        <v>5</v>
      </c>
      <c r="B102" s="136" t="str">
        <f>IF(B73=0,"",B73)</f>
        <v/>
      </c>
      <c r="C102" s="137"/>
      <c r="D102" s="198" t="str">
        <f t="shared" si="40"/>
        <v/>
      </c>
      <c r="E102" s="136"/>
      <c r="F102" s="187" t="str">
        <f>W73</f>
        <v/>
      </c>
      <c r="G102" s="126"/>
      <c r="H102" s="126"/>
      <c r="I102" s="126"/>
      <c r="J102" s="198" t="str">
        <f>'01 ¦  Daten - Données'!N13</f>
        <v/>
      </c>
      <c r="K102" s="477">
        <f>'01 ¦  Daten - Données'!Z13</f>
        <v>0</v>
      </c>
      <c r="L102" s="478"/>
      <c r="M102" s="207" t="str">
        <f t="shared" si="41"/>
        <v/>
      </c>
      <c r="N102" s="123"/>
      <c r="O102" s="123"/>
      <c r="P102" s="123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J102" s="201"/>
    </row>
    <row r="103" spans="1:36">
      <c r="A103" s="133">
        <v>6</v>
      </c>
      <c r="B103" s="136" t="str">
        <f>IF(B75=0,"",B75)</f>
        <v/>
      </c>
      <c r="C103" s="137"/>
      <c r="D103" s="198" t="str">
        <f t="shared" si="40"/>
        <v/>
      </c>
      <c r="E103" s="136"/>
      <c r="F103" s="187" t="str">
        <f>W75</f>
        <v/>
      </c>
      <c r="G103" s="126"/>
      <c r="H103" s="126"/>
      <c r="I103" s="126"/>
      <c r="J103" s="198" t="str">
        <f>'01 ¦  Daten - Données'!N14</f>
        <v/>
      </c>
      <c r="K103" s="477">
        <f>'01 ¦  Daten - Données'!Z14</f>
        <v>0</v>
      </c>
      <c r="L103" s="478"/>
      <c r="M103" s="207" t="str">
        <f t="shared" si="41"/>
        <v/>
      </c>
      <c r="N103" s="123"/>
      <c r="O103" s="123"/>
      <c r="P103" s="123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J103" s="201"/>
    </row>
    <row r="104" spans="1:36">
      <c r="A104" s="133">
        <v>7</v>
      </c>
      <c r="B104" s="136" t="str">
        <f>IF(B77=0,"",B77)</f>
        <v/>
      </c>
      <c r="C104" s="137"/>
      <c r="D104" s="198" t="str">
        <f t="shared" si="40"/>
        <v/>
      </c>
      <c r="E104" s="136"/>
      <c r="F104" s="187" t="str">
        <f>W77</f>
        <v/>
      </c>
      <c r="G104" s="126"/>
      <c r="H104" s="126"/>
      <c r="I104" s="126"/>
      <c r="J104" s="198" t="str">
        <f>'01 ¦  Daten - Données'!N15</f>
        <v/>
      </c>
      <c r="K104" s="477">
        <f>'01 ¦  Daten - Données'!Z15</f>
        <v>0</v>
      </c>
      <c r="L104" s="478"/>
      <c r="M104" s="207" t="str">
        <f t="shared" si="41"/>
        <v/>
      </c>
      <c r="N104" s="123"/>
      <c r="O104" s="123"/>
      <c r="P104" s="123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J104" s="201"/>
    </row>
    <row r="105" spans="1:36">
      <c r="A105" s="133">
        <v>8</v>
      </c>
      <c r="B105" s="136" t="str">
        <f>IF(B79=0,"",B79)</f>
        <v/>
      </c>
      <c r="C105" s="137"/>
      <c r="D105" s="198" t="str">
        <f t="shared" si="40"/>
        <v/>
      </c>
      <c r="E105" s="136"/>
      <c r="F105" s="187" t="str">
        <f>W79</f>
        <v/>
      </c>
      <c r="G105" s="126"/>
      <c r="H105" s="126"/>
      <c r="I105" s="126"/>
      <c r="J105" s="198" t="str">
        <f>'01 ¦  Daten - Données'!N16</f>
        <v/>
      </c>
      <c r="K105" s="477">
        <f>'01 ¦  Daten - Données'!Z16</f>
        <v>0</v>
      </c>
      <c r="L105" s="478"/>
      <c r="M105" s="207" t="str">
        <f t="shared" si="41"/>
        <v/>
      </c>
      <c r="N105" s="123"/>
      <c r="O105" s="123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J105" s="201"/>
    </row>
    <row r="106" spans="1:36">
      <c r="A106" s="133">
        <v>9</v>
      </c>
      <c r="B106" s="136" t="str">
        <f>IF(B81=0,"",B81)</f>
        <v/>
      </c>
      <c r="C106" s="137"/>
      <c r="D106" s="198" t="str">
        <f t="shared" si="40"/>
        <v/>
      </c>
      <c r="E106" s="136"/>
      <c r="F106" s="187" t="str">
        <f>W81</f>
        <v/>
      </c>
      <c r="G106" s="126"/>
      <c r="H106" s="126"/>
      <c r="I106" s="126"/>
      <c r="J106" s="198" t="str">
        <f>'01 ¦  Daten - Données'!N17</f>
        <v/>
      </c>
      <c r="K106" s="477">
        <f>'01 ¦  Daten - Données'!Z17</f>
        <v>0</v>
      </c>
      <c r="L106" s="478"/>
      <c r="M106" s="207" t="str">
        <f t="shared" si="41"/>
        <v/>
      </c>
      <c r="N106" s="123"/>
      <c r="O106" s="123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J106" s="201"/>
    </row>
    <row r="107" spans="1:36">
      <c r="A107" s="133">
        <v>10</v>
      </c>
      <c r="B107" s="136" t="str">
        <f>IF(B83=0,"",B83)</f>
        <v/>
      </c>
      <c r="C107" s="137"/>
      <c r="D107" s="198" t="str">
        <f t="shared" si="40"/>
        <v/>
      </c>
      <c r="E107" s="136"/>
      <c r="F107" s="187" t="str">
        <f>W83</f>
        <v/>
      </c>
      <c r="G107" s="126"/>
      <c r="H107" s="126"/>
      <c r="I107" s="126"/>
      <c r="J107" s="198" t="str">
        <f>'01 ¦  Daten - Données'!N18</f>
        <v/>
      </c>
      <c r="K107" s="477">
        <f>'01 ¦  Daten - Données'!Z18</f>
        <v>0</v>
      </c>
      <c r="L107" s="478"/>
      <c r="M107" s="207" t="str">
        <f t="shared" si="41"/>
        <v/>
      </c>
      <c r="N107" s="123"/>
      <c r="O107" s="123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J107" s="201"/>
    </row>
    <row r="108" spans="1:36">
      <c r="A108" s="133">
        <v>11</v>
      </c>
      <c r="B108" s="136" t="str">
        <f>IF(B85=0,"",B85)</f>
        <v/>
      </c>
      <c r="C108" s="137"/>
      <c r="D108" s="198" t="str">
        <f t="shared" si="40"/>
        <v/>
      </c>
      <c r="E108" s="136"/>
      <c r="F108" s="187" t="str">
        <f>W85</f>
        <v/>
      </c>
      <c r="J108" s="198" t="str">
        <f>'01 ¦  Daten - Données'!N19</f>
        <v/>
      </c>
      <c r="K108" s="477">
        <f>'01 ¦  Daten - Données'!Z19</f>
        <v>0</v>
      </c>
      <c r="L108" s="478"/>
      <c r="M108" s="207" t="str">
        <f t="shared" si="41"/>
        <v/>
      </c>
      <c r="N108" s="123"/>
      <c r="O108" s="123"/>
      <c r="P108" s="126"/>
      <c r="Y108" s="124"/>
      <c r="Z108" s="124"/>
      <c r="AF108" s="113"/>
      <c r="AG108" s="114"/>
      <c r="AH108" s="115"/>
      <c r="AI108" s="112"/>
      <c r="AJ108" s="201"/>
    </row>
    <row r="109" spans="1:36">
      <c r="A109" s="133">
        <v>12</v>
      </c>
      <c r="B109" s="136" t="str">
        <f>IF(B87=0,"",B87)</f>
        <v/>
      </c>
      <c r="C109" s="137"/>
      <c r="D109" s="198" t="str">
        <f t="shared" si="40"/>
        <v/>
      </c>
      <c r="E109" s="136"/>
      <c r="F109" s="187" t="str">
        <f>W87</f>
        <v/>
      </c>
      <c r="J109" s="198" t="str">
        <f>'01 ¦  Daten - Données'!N20</f>
        <v/>
      </c>
      <c r="K109" s="477">
        <f>'01 ¦  Daten - Données'!Z20</f>
        <v>0</v>
      </c>
      <c r="L109" s="478"/>
      <c r="M109" s="207" t="str">
        <f t="shared" si="41"/>
        <v/>
      </c>
      <c r="N109" s="123"/>
      <c r="O109" s="123"/>
      <c r="P109" s="126"/>
      <c r="AJ109" s="201"/>
    </row>
    <row r="110" spans="1:36">
      <c r="A110" s="133">
        <v>13</v>
      </c>
      <c r="B110" s="136" t="str">
        <f>IF(B89=0,"",B89)</f>
        <v/>
      </c>
      <c r="C110" s="137"/>
      <c r="D110" s="198" t="str">
        <f t="shared" si="40"/>
        <v/>
      </c>
      <c r="E110" s="136"/>
      <c r="F110" s="187" t="str">
        <f>W89</f>
        <v/>
      </c>
      <c r="J110" s="198" t="str">
        <f>'01 ¦  Daten - Données'!N21</f>
        <v/>
      </c>
      <c r="K110" s="477">
        <f>'01 ¦  Daten - Données'!Z21</f>
        <v>0</v>
      </c>
      <c r="L110" s="478"/>
      <c r="M110" s="207" t="str">
        <f t="shared" si="41"/>
        <v/>
      </c>
      <c r="N110" s="123"/>
      <c r="O110" s="123"/>
      <c r="P110" s="126"/>
      <c r="AJ110" s="201"/>
    </row>
    <row r="111" spans="1:36">
      <c r="A111" s="133">
        <v>14</v>
      </c>
      <c r="B111" s="136" t="str">
        <f>IF(B91=0,"",B91)</f>
        <v/>
      </c>
      <c r="C111" s="137"/>
      <c r="D111" s="198" t="str">
        <f t="shared" si="40"/>
        <v/>
      </c>
      <c r="E111" s="136"/>
      <c r="F111" s="187" t="str">
        <f>W91</f>
        <v/>
      </c>
      <c r="H111" s="127"/>
      <c r="J111" s="198" t="str">
        <f>'01 ¦  Daten - Données'!N22</f>
        <v/>
      </c>
      <c r="K111" s="477">
        <f>'01 ¦  Daten - Données'!Z22</f>
        <v>0</v>
      </c>
      <c r="L111" s="478"/>
      <c r="M111" s="207" t="str">
        <f t="shared" si="41"/>
        <v/>
      </c>
      <c r="N111" s="123"/>
      <c r="O111" s="123"/>
      <c r="P111" s="126"/>
      <c r="AJ111" s="201"/>
    </row>
    <row r="112" spans="1:36" ht="13.5" thickBot="1">
      <c r="A112" s="134">
        <v>15</v>
      </c>
      <c r="B112" s="138" t="str">
        <f>IF(B93=0,"",B93)</f>
        <v/>
      </c>
      <c r="C112" s="139"/>
      <c r="D112" s="199" t="str">
        <f t="shared" si="40"/>
        <v/>
      </c>
      <c r="E112" s="138"/>
      <c r="F112" s="188" t="str">
        <f>W93</f>
        <v/>
      </c>
      <c r="H112" s="127"/>
      <c r="J112" s="198" t="str">
        <f>'01 ¦  Daten - Données'!N23</f>
        <v/>
      </c>
      <c r="K112" s="477">
        <f>'01 ¦  Daten - Données'!Z23</f>
        <v>0</v>
      </c>
      <c r="L112" s="478"/>
      <c r="M112" s="207" t="str">
        <f t="shared" si="41"/>
        <v/>
      </c>
      <c r="N112" s="123"/>
      <c r="O112" s="123"/>
      <c r="P112" s="126"/>
      <c r="AJ112" s="201"/>
    </row>
    <row r="113" spans="1:36">
      <c r="H113" s="127"/>
      <c r="AJ113" s="201"/>
    </row>
    <row r="114" spans="1:36">
      <c r="A114" s="203"/>
      <c r="B114" s="204"/>
      <c r="C114" s="204"/>
      <c r="D114" s="204"/>
      <c r="E114" s="204"/>
      <c r="F114" s="204"/>
      <c r="G114" s="204"/>
      <c r="H114" s="204"/>
      <c r="I114" s="204"/>
      <c r="J114" s="204"/>
      <c r="K114" s="204"/>
      <c r="L114" s="204"/>
      <c r="M114" s="204"/>
      <c r="N114" s="204"/>
      <c r="O114" s="204"/>
      <c r="P114" s="204"/>
      <c r="Q114" s="204"/>
      <c r="R114" s="204"/>
      <c r="S114" s="204"/>
      <c r="T114" s="204"/>
      <c r="U114" s="204"/>
      <c r="V114" s="204"/>
      <c r="W114" s="204"/>
      <c r="X114" s="204"/>
      <c r="Y114" s="204"/>
      <c r="Z114" s="204"/>
      <c r="AA114" s="204"/>
      <c r="AB114" s="204"/>
      <c r="AC114" s="204"/>
      <c r="AD114" s="204"/>
      <c r="AE114" s="204"/>
      <c r="AF114" s="204"/>
      <c r="AG114" s="204"/>
      <c r="AH114" s="204"/>
      <c r="AI114" s="204"/>
      <c r="AJ114" s="201"/>
    </row>
    <row r="115" spans="1:36">
      <c r="AJ115" s="201"/>
    </row>
    <row r="116" spans="1:36" ht="26.25">
      <c r="A116" s="364" t="str">
        <f>Sprachwahl!A260</f>
        <v>2) Bases de données sur les émissions de gaz à effet de serre</v>
      </c>
      <c r="AJ116" s="201"/>
    </row>
    <row r="117" spans="1:36" ht="13.5" thickBot="1">
      <c r="J117" s="285"/>
      <c r="K117" s="285"/>
      <c r="AJ117" s="201"/>
    </row>
    <row r="118" spans="1:36" ht="14.25" thickTop="1" thickBot="1">
      <c r="A118" s="149" t="str">
        <f>Sprachwahl!A261</f>
        <v>Explication de l'évaluation</v>
      </c>
      <c r="B118" s="160"/>
      <c r="C118" s="23"/>
      <c r="H118" s="482" t="str">
        <f>Sprachwahl!A262</f>
        <v>Élevée</v>
      </c>
      <c r="I118" s="483"/>
      <c r="J118" s="445" t="str">
        <f>Sprachwahl!A263</f>
        <v>Moyenne</v>
      </c>
      <c r="K118" s="446"/>
      <c r="L118" s="484" t="str">
        <f>Sprachwahl!A264</f>
        <v>Mauvaise</v>
      </c>
      <c r="M118" s="485"/>
      <c r="O118" s="190" t="str">
        <f>K5</f>
        <v>Une modification des valeurs surlignées en rouge a des répercussions sur la notation!</v>
      </c>
      <c r="AJ118" s="201"/>
    </row>
    <row r="119" spans="1:36" ht="14.25" thickTop="1" thickBot="1">
      <c r="A119" s="150" t="str">
        <f>Sprachwahl!A265</f>
        <v>Valeurs (kgCO₂/an*m²)</v>
      </c>
      <c r="B119" s="135"/>
      <c r="C119" s="184" t="str">
        <f>Sprachwahl!A266</f>
        <v>Évaluation</v>
      </c>
      <c r="H119" s="284"/>
      <c r="I119" s="283">
        <v>18.3</v>
      </c>
      <c r="J119" s="278"/>
      <c r="K119" s="287">
        <v>36.5</v>
      </c>
      <c r="L119" s="289"/>
      <c r="M119" s="288">
        <v>55</v>
      </c>
      <c r="AJ119" s="201"/>
    </row>
    <row r="120" spans="1:36">
      <c r="A120" s="151" t="s">
        <v>52</v>
      </c>
      <c r="B120" s="114"/>
      <c r="C120" s="13">
        <v>4</v>
      </c>
      <c r="I120" s="114"/>
      <c r="J120" s="129"/>
      <c r="AJ120" s="201"/>
    </row>
    <row r="121" spans="1:36">
      <c r="A121" s="152" t="s">
        <v>53</v>
      </c>
      <c r="B121" s="137"/>
      <c r="C121" s="11">
        <v>3</v>
      </c>
      <c r="AJ121" s="201"/>
    </row>
    <row r="122" spans="1:36">
      <c r="A122" s="152" t="s">
        <v>54</v>
      </c>
      <c r="B122" s="114"/>
      <c r="C122" s="11">
        <v>2</v>
      </c>
      <c r="AJ122" s="201"/>
    </row>
    <row r="123" spans="1:36" ht="13.5" thickBot="1">
      <c r="A123" s="153" t="s">
        <v>55</v>
      </c>
      <c r="B123" s="139"/>
      <c r="C123" s="15">
        <v>1</v>
      </c>
      <c r="AJ123" s="201"/>
    </row>
    <row r="124" spans="1:36">
      <c r="A124" s="116"/>
      <c r="AJ124" s="201"/>
    </row>
    <row r="125" spans="1:36" ht="13.5" thickBot="1">
      <c r="A125" s="346" t="str">
        <f>Sprachwahl!A267</f>
        <v>Les sources d'énergie suivantes ont. été prises en compte:</v>
      </c>
      <c r="D125" s="395" t="str">
        <f>Sprachwahl!A268</f>
        <v>facteurs de correction</v>
      </c>
      <c r="AJ125" s="201"/>
    </row>
    <row r="126" spans="1:36" ht="12.75" customHeight="1">
      <c r="A126" s="343" t="s">
        <v>110</v>
      </c>
      <c r="B126" s="340" t="str">
        <f>Sprachwahl!A269</f>
        <v>Mazout EL</v>
      </c>
      <c r="D126" s="386" t="str">
        <f>Sprachwahl!A280</f>
        <v>kWh</v>
      </c>
      <c r="E126" s="387" t="str">
        <f>Sprachwahl!A291</f>
        <v>en</v>
      </c>
      <c r="F126" s="387" t="str">
        <f>Sprachwahl!A298</f>
        <v>litres</v>
      </c>
      <c r="G126" s="388">
        <v>10.597968333333334</v>
      </c>
      <c r="I126" s="494" t="str">
        <f>Sprachwahl!A305</f>
        <v>Dans les données d'écobilans, l'unité de référence est le kWh. Pour la conversion en litres, m³, kg et MJ, les facteurs indiqués ci-contre ont été appliqués.</v>
      </c>
      <c r="J126" s="494"/>
      <c r="K126" s="494"/>
      <c r="L126" s="494"/>
      <c r="M126" s="494"/>
      <c r="AJ126" s="201"/>
    </row>
    <row r="127" spans="1:36">
      <c r="A127" s="344" t="s">
        <v>112</v>
      </c>
      <c r="B127" s="341" t="str">
        <f>Sprachwahl!A270</f>
        <v>Gaz naturel</v>
      </c>
      <c r="D127" s="389" t="str">
        <f>Sprachwahl!A281</f>
        <v>kWh</v>
      </c>
      <c r="E127" s="390" t="str">
        <f>Sprachwahl!A292</f>
        <v>en</v>
      </c>
      <c r="F127" s="390" t="str">
        <f>Sprachwahl!A299</f>
        <v>m³</v>
      </c>
      <c r="G127" s="391">
        <v>11.43</v>
      </c>
      <c r="I127" s="494"/>
      <c r="J127" s="494"/>
      <c r="K127" s="494"/>
      <c r="L127" s="494"/>
      <c r="M127" s="494"/>
      <c r="AJ127" s="201"/>
    </row>
    <row r="128" spans="1:36">
      <c r="A128" s="344" t="s">
        <v>113</v>
      </c>
      <c r="B128" s="341" t="str">
        <f>Sprachwahl!A271</f>
        <v>Coke de houille</v>
      </c>
      <c r="D128" s="389" t="str">
        <f>Sprachwahl!A282</f>
        <v>kWh</v>
      </c>
      <c r="E128" s="390" t="str">
        <f>Sprachwahl!A293</f>
        <v>en</v>
      </c>
      <c r="F128" s="390" t="str">
        <f>Sprachwahl!A300</f>
        <v>kg</v>
      </c>
      <c r="G128" s="391">
        <v>8.190722222222222</v>
      </c>
      <c r="I128" s="494"/>
      <c r="J128" s="494"/>
      <c r="K128" s="494"/>
      <c r="L128" s="494"/>
      <c r="M128" s="494"/>
      <c r="AJ128" s="201"/>
    </row>
    <row r="129" spans="1:36">
      <c r="A129" s="344" t="s">
        <v>115</v>
      </c>
      <c r="B129" s="341" t="str">
        <f>Sprachwahl!A272</f>
        <v>Bois (bûches)</v>
      </c>
      <c r="D129" s="389" t="str">
        <f>Sprachwahl!A283</f>
        <v>kWh</v>
      </c>
      <c r="E129" s="390" t="str">
        <f>Sprachwahl!A294</f>
        <v>en</v>
      </c>
      <c r="F129" s="390" t="str">
        <f>Sprachwahl!A301</f>
        <v>kg</v>
      </c>
      <c r="G129" s="391">
        <v>5.580000000000001</v>
      </c>
      <c r="I129" s="494"/>
      <c r="J129" s="494"/>
      <c r="K129" s="494"/>
      <c r="L129" s="494"/>
      <c r="M129" s="494"/>
      <c r="AJ129" s="201"/>
    </row>
    <row r="130" spans="1:36">
      <c r="A130" s="344" t="s">
        <v>116</v>
      </c>
      <c r="B130" s="341" t="str">
        <f>Sprachwahl!A273</f>
        <v>Copeaux de bois</v>
      </c>
      <c r="D130" s="389" t="str">
        <f>Sprachwahl!A284</f>
        <v>kWh</v>
      </c>
      <c r="E130" s="390" t="str">
        <f>Sprachwahl!A295</f>
        <v>en</v>
      </c>
      <c r="F130" s="390" t="str">
        <f>Sprachwahl!A302</f>
        <v>kg</v>
      </c>
      <c r="G130" s="391">
        <v>5.22</v>
      </c>
      <c r="I130" s="494"/>
      <c r="J130" s="494"/>
      <c r="K130" s="494"/>
      <c r="L130" s="494"/>
      <c r="M130" s="494"/>
      <c r="AJ130" s="201"/>
    </row>
    <row r="131" spans="1:36">
      <c r="A131" s="400" t="s">
        <v>139</v>
      </c>
      <c r="B131" s="341" t="str">
        <f>Sprachwahl!A274</f>
        <v>Granules (pellets)</v>
      </c>
      <c r="D131" s="389" t="str">
        <f>Sprachwahl!A285</f>
        <v>kWh</v>
      </c>
      <c r="E131" s="390" t="str">
        <f>Sprachwahl!A296</f>
        <v>en</v>
      </c>
      <c r="F131" s="390" t="str">
        <f>Sprachwahl!A303</f>
        <v>kg</v>
      </c>
      <c r="G131" s="391">
        <v>4.8</v>
      </c>
      <c r="I131" s="396"/>
      <c r="J131" s="396"/>
      <c r="K131" s="396"/>
      <c r="L131" s="396"/>
      <c r="M131" s="396"/>
      <c r="AJ131" s="201"/>
    </row>
    <row r="132" spans="1:36">
      <c r="A132" s="400" t="s">
        <v>117</v>
      </c>
      <c r="B132" s="341" t="str">
        <f>Sprachwahl!A275</f>
        <v>Chauffage à distance, moyenne réseaux CH</v>
      </c>
      <c r="D132" s="389" t="str">
        <f>Sprachwahl!A286</f>
        <v>kWh</v>
      </c>
      <c r="E132" s="390" t="str">
        <f>Sprachwahl!A297</f>
        <v>en</v>
      </c>
      <c r="F132" s="390" t="str">
        <f>Sprachwahl!A304</f>
        <v>MJ</v>
      </c>
      <c r="G132" s="391">
        <v>0.28000000000000003</v>
      </c>
      <c r="I132" s="396"/>
      <c r="J132" s="396"/>
      <c r="K132" s="396"/>
      <c r="L132" s="396"/>
      <c r="M132" s="396"/>
      <c r="AJ132" s="201"/>
    </row>
    <row r="133" spans="1:36">
      <c r="A133" s="400" t="s">
        <v>140</v>
      </c>
      <c r="B133" s="341" t="str">
        <f>Sprachwahl!A276</f>
        <v>Pompe à chaleur électrique air-eau</v>
      </c>
      <c r="D133" s="389" t="str">
        <f>Sprachwahl!A287</f>
        <v>kWh</v>
      </c>
      <c r="E133" s="390"/>
      <c r="F133" s="390"/>
      <c r="G133" s="391">
        <v>1</v>
      </c>
      <c r="I133" s="396"/>
      <c r="J133" s="396"/>
      <c r="K133" s="396"/>
      <c r="L133" s="396"/>
      <c r="M133" s="396"/>
      <c r="AJ133" s="201"/>
    </row>
    <row r="134" spans="1:36">
      <c r="A134" s="344" t="s">
        <v>141</v>
      </c>
      <c r="B134" s="341" t="str">
        <f>Sprachwahl!A277</f>
        <v>Pompe à chaleur électrique sonde géothermique</v>
      </c>
      <c r="D134" s="389" t="str">
        <f>Sprachwahl!A288</f>
        <v>kWh</v>
      </c>
      <c r="E134" s="390"/>
      <c r="F134" s="390"/>
      <c r="G134" s="391">
        <v>1</v>
      </c>
      <c r="AJ134" s="201"/>
    </row>
    <row r="135" spans="1:36">
      <c r="A135" s="399" t="s">
        <v>119</v>
      </c>
      <c r="B135" s="341" t="str">
        <f>Sprachwahl!A278</f>
        <v>Mix consommateur CH</v>
      </c>
      <c r="D135" s="389" t="str">
        <f>Sprachwahl!A289</f>
        <v>kWh</v>
      </c>
      <c r="E135" s="390"/>
      <c r="F135" s="390"/>
      <c r="G135" s="391">
        <v>1</v>
      </c>
      <c r="AJ135" s="201"/>
    </row>
    <row r="136" spans="1:36" ht="13.5" thickBot="1">
      <c r="A136" s="345" t="s">
        <v>121</v>
      </c>
      <c r="B136" s="342" t="str">
        <f>Sprachwahl!A279</f>
        <v>Photovoltaïque</v>
      </c>
      <c r="D136" s="392" t="str">
        <f>Sprachwahl!A290</f>
        <v>kWh</v>
      </c>
      <c r="E136" s="393"/>
      <c r="F136" s="393"/>
      <c r="G136" s="394">
        <v>1</v>
      </c>
      <c r="AJ136" s="201"/>
    </row>
    <row r="137" spans="1:36" ht="3" customHeight="1">
      <c r="A137" s="401"/>
      <c r="B137" s="402"/>
      <c r="D137" s="113"/>
      <c r="E137" s="113"/>
      <c r="F137" s="113"/>
      <c r="G137" s="403"/>
      <c r="AJ137" s="201"/>
    </row>
    <row r="138" spans="1:36">
      <c r="A138" s="426" t="str">
        <f>Sprachwahl!A306</f>
        <v>Source données d'écobilans:</v>
      </c>
      <c r="B138" s="424"/>
      <c r="C138" s="424"/>
      <c r="D138" s="427" t="s">
        <v>545</v>
      </c>
      <c r="E138" s="425" t="s">
        <v>544</v>
      </c>
      <c r="F138" s="424"/>
      <c r="G138" s="424"/>
      <c r="H138" s="427" t="s">
        <v>546</v>
      </c>
      <c r="I138" s="425" t="s">
        <v>544</v>
      </c>
      <c r="J138" s="424"/>
      <c r="K138" s="424"/>
      <c r="L138" s="427" t="s">
        <v>547</v>
      </c>
      <c r="M138" s="425" t="s">
        <v>544</v>
      </c>
      <c r="N138" s="424"/>
      <c r="O138" s="424"/>
      <c r="AJ138" s="201"/>
    </row>
    <row r="139" spans="1:36">
      <c r="A139" s="116"/>
      <c r="AJ139" s="201"/>
    </row>
    <row r="140" spans="1:36">
      <c r="A140" s="116" t="str">
        <f>Sprachwahl!A307</f>
        <v>Valeur d'1 décimale après la virgule pour l'évaluation</v>
      </c>
      <c r="AJ140" s="201"/>
    </row>
    <row r="141" spans="1:36" ht="6" customHeight="1" thickBot="1">
      <c r="A141" s="116"/>
      <c r="AJ141" s="201"/>
    </row>
    <row r="142" spans="1:36" ht="12.75" customHeight="1" thickTop="1" thickBot="1">
      <c r="A142" s="166" t="str">
        <f>Sprachwahl!A308</f>
        <v>Note</v>
      </c>
      <c r="B142" s="167"/>
      <c r="C142" s="167"/>
      <c r="D142" s="299">
        <v>1</v>
      </c>
      <c r="E142" s="168">
        <v>1.1000000000000001</v>
      </c>
      <c r="F142" s="168">
        <v>1.2</v>
      </c>
      <c r="G142" s="168">
        <v>1.3</v>
      </c>
      <c r="H142" s="168">
        <v>1.4</v>
      </c>
      <c r="I142" s="168">
        <v>1.5</v>
      </c>
      <c r="J142" s="168">
        <v>1.6</v>
      </c>
      <c r="K142" s="168">
        <v>1.7</v>
      </c>
      <c r="L142" s="168">
        <v>1.8</v>
      </c>
      <c r="M142" s="168">
        <v>1.9</v>
      </c>
      <c r="N142" s="168">
        <v>2</v>
      </c>
      <c r="O142" s="168">
        <v>2.1</v>
      </c>
      <c r="P142" s="168">
        <v>2.2000000000000002</v>
      </c>
      <c r="Q142" s="168">
        <v>2.2999999999999998</v>
      </c>
      <c r="R142" s="168">
        <v>2.4</v>
      </c>
      <c r="S142" s="258">
        <v>2.5</v>
      </c>
      <c r="T142" s="168">
        <v>2.6</v>
      </c>
      <c r="U142" s="168">
        <v>2.7</v>
      </c>
      <c r="V142" s="168">
        <v>2.8</v>
      </c>
      <c r="W142" s="168">
        <v>2.9</v>
      </c>
      <c r="X142" s="168">
        <v>3</v>
      </c>
      <c r="Y142" s="168">
        <v>3.1</v>
      </c>
      <c r="Z142" s="168">
        <v>3.2</v>
      </c>
      <c r="AA142" s="168">
        <v>3.3</v>
      </c>
      <c r="AB142" s="168">
        <v>3.4</v>
      </c>
      <c r="AC142" s="168">
        <v>3.5</v>
      </c>
      <c r="AD142" s="168">
        <v>3.6</v>
      </c>
      <c r="AE142" s="168">
        <v>3.7</v>
      </c>
      <c r="AF142" s="168">
        <v>3.8</v>
      </c>
      <c r="AG142" s="168">
        <v>3.9</v>
      </c>
      <c r="AH142" s="268">
        <v>4</v>
      </c>
      <c r="AI142" s="186"/>
      <c r="AJ142" s="201"/>
    </row>
    <row r="143" spans="1:36" ht="12.75" customHeight="1" thickBot="1">
      <c r="A143" s="230"/>
      <c r="B143" s="114"/>
      <c r="C143" s="290"/>
      <c r="D143" s="300"/>
      <c r="E143" s="238"/>
      <c r="F143" s="238"/>
      <c r="G143" s="238"/>
      <c r="H143" s="238"/>
      <c r="I143" s="236" t="str">
        <f>Sprachwahl!A309</f>
        <v>Élevée</v>
      </c>
      <c r="J143" s="238"/>
      <c r="K143" s="238"/>
      <c r="L143" s="238"/>
      <c r="M143" s="238"/>
      <c r="N143" s="239"/>
      <c r="O143" s="240"/>
      <c r="P143" s="241"/>
      <c r="Q143" s="241"/>
      <c r="R143" s="241"/>
      <c r="S143" s="295" t="str">
        <f>Sprachwahl!A310</f>
        <v>Moyenne</v>
      </c>
      <c r="T143" s="241"/>
      <c r="U143" s="241"/>
      <c r="V143" s="241"/>
      <c r="W143" s="241"/>
      <c r="X143" s="242"/>
      <c r="Y143" s="291"/>
      <c r="Z143" s="292"/>
      <c r="AA143" s="292"/>
      <c r="AB143" s="292"/>
      <c r="AC143" s="237" t="str">
        <f>Sprachwahl!A311</f>
        <v>Mauvaise</v>
      </c>
      <c r="AD143" s="292"/>
      <c r="AE143" s="292"/>
      <c r="AF143" s="292"/>
      <c r="AG143" s="292"/>
      <c r="AH143" s="296"/>
      <c r="AI143" s="293"/>
      <c r="AJ143" s="201"/>
    </row>
    <row r="144" spans="1:36" ht="13.5" thickBot="1">
      <c r="A144" s="230"/>
      <c r="B144" s="195"/>
      <c r="C144" s="196"/>
      <c r="D144" s="310">
        <f>I119</f>
        <v>18.3</v>
      </c>
      <c r="E144" s="226">
        <f>D144+($S144-$D144)/15</f>
        <v>19.513333333333335</v>
      </c>
      <c r="F144" s="226">
        <f>E144+($S144-$D144)/15</f>
        <v>20.72666666666667</v>
      </c>
      <c r="G144" s="226">
        <f t="shared" ref="G144" si="42">F144+($S144-$D144)/15</f>
        <v>21.940000000000005</v>
      </c>
      <c r="H144" s="226">
        <f t="shared" ref="H144" si="43">G144+($S144-$D144)/15</f>
        <v>23.15333333333334</v>
      </c>
      <c r="I144" s="226">
        <f t="shared" ref="I144" si="44">H144+($S144-$D144)/15</f>
        <v>24.366666666666674</v>
      </c>
      <c r="J144" s="226">
        <f t="shared" ref="J144" si="45">I144+($S144-$D144)/15</f>
        <v>25.580000000000009</v>
      </c>
      <c r="K144" s="226">
        <f t="shared" ref="K144" si="46">J144+($S144-$D144)/15</f>
        <v>26.793333333333344</v>
      </c>
      <c r="L144" s="226">
        <f t="shared" ref="L144" si="47">K144+($S144-$D144)/15</f>
        <v>28.006666666666678</v>
      </c>
      <c r="M144" s="226">
        <f t="shared" ref="M144" si="48">L144+($S144-$D144)/15</f>
        <v>29.220000000000013</v>
      </c>
      <c r="N144" s="313">
        <f t="shared" ref="N144" si="49">M144+($S144-$D144)/15</f>
        <v>30.433333333333348</v>
      </c>
      <c r="O144" s="314">
        <f t="shared" ref="O144" si="50">N144+($S144-$D144)/15</f>
        <v>31.646666666666682</v>
      </c>
      <c r="P144" s="227">
        <f t="shared" ref="P144" si="51">O144+($S144-$D144)/15</f>
        <v>32.860000000000014</v>
      </c>
      <c r="Q144" s="227">
        <f t="shared" ref="Q144" si="52">P144+($S144-$D144)/15</f>
        <v>34.073333333333345</v>
      </c>
      <c r="R144" s="227">
        <f t="shared" ref="R144" si="53">Q144+($S144-$D144)/15</f>
        <v>35.286666666666676</v>
      </c>
      <c r="S144" s="259">
        <f>K119</f>
        <v>36.5</v>
      </c>
      <c r="T144" s="227">
        <f>S144+($AH144-$S144)/15</f>
        <v>37.733333333333334</v>
      </c>
      <c r="U144" s="227">
        <f t="shared" ref="U144" si="54">T144+($AH144-$S144)/15</f>
        <v>38.966666666666669</v>
      </c>
      <c r="V144" s="227">
        <f t="shared" ref="V144" si="55">U144+($AH144-$S144)/15</f>
        <v>40.200000000000003</v>
      </c>
      <c r="W144" s="227">
        <f t="shared" ref="W144" si="56">V144+($AH144-$S144)/15</f>
        <v>41.433333333333337</v>
      </c>
      <c r="X144" s="314">
        <f t="shared" ref="X144" si="57">W144+($AH144-$S144)/15</f>
        <v>42.666666666666671</v>
      </c>
      <c r="Y144" s="317">
        <f t="shared" ref="Y144" si="58">X144+($AH144-$S144)/15</f>
        <v>43.900000000000006</v>
      </c>
      <c r="Z144" s="228">
        <f t="shared" ref="Z144" si="59">Y144+($AH144-$S144)/15</f>
        <v>45.13333333333334</v>
      </c>
      <c r="AA144" s="228">
        <f t="shared" ref="AA144" si="60">Z144+($AH144-$S144)/15</f>
        <v>46.366666666666674</v>
      </c>
      <c r="AB144" s="228">
        <f t="shared" ref="AB144" si="61">AA144+($AH144-$S144)/15</f>
        <v>47.600000000000009</v>
      </c>
      <c r="AC144" s="228">
        <f t="shared" ref="AC144" si="62">AB144+($AH144-$S144)/15</f>
        <v>48.833333333333343</v>
      </c>
      <c r="AD144" s="228">
        <f t="shared" ref="AD144" si="63">AC144+($AH144-$S144)/15</f>
        <v>50.066666666666677</v>
      </c>
      <c r="AE144" s="228">
        <f t="shared" ref="AE144" si="64">AD144+($AH144-$S144)/15</f>
        <v>51.300000000000011</v>
      </c>
      <c r="AF144" s="228">
        <f t="shared" ref="AF144" si="65">AE144+($AH144-$S144)/15</f>
        <v>52.533333333333346</v>
      </c>
      <c r="AG144" s="228">
        <f t="shared" ref="AG144" si="66">AF144+($AH144-$S144)/15</f>
        <v>53.76666666666668</v>
      </c>
      <c r="AH144" s="315">
        <f>M119</f>
        <v>55</v>
      </c>
      <c r="AI144" s="229"/>
      <c r="AJ144" s="201"/>
    </row>
    <row r="145" spans="1:36" hidden="1">
      <c r="A145" s="304"/>
      <c r="B145" s="114"/>
      <c r="C145" s="114"/>
      <c r="D145" s="301">
        <v>1</v>
      </c>
      <c r="E145" s="115">
        <v>1.1000000000000001</v>
      </c>
      <c r="F145" s="115">
        <v>1.2</v>
      </c>
      <c r="G145" s="115">
        <v>1.3</v>
      </c>
      <c r="H145" s="115">
        <v>1.4</v>
      </c>
      <c r="I145" s="115">
        <v>1.5</v>
      </c>
      <c r="J145" s="115">
        <v>1.6</v>
      </c>
      <c r="K145" s="115">
        <v>1.7</v>
      </c>
      <c r="L145" s="115">
        <v>1.8</v>
      </c>
      <c r="M145" s="115">
        <v>1.9</v>
      </c>
      <c r="N145" s="115">
        <v>2</v>
      </c>
      <c r="O145" s="115">
        <v>2.1</v>
      </c>
      <c r="P145" s="115">
        <v>2.2000000000000002</v>
      </c>
      <c r="Q145" s="115">
        <v>2.2999999999999998</v>
      </c>
      <c r="R145" s="115">
        <v>2.4</v>
      </c>
      <c r="S145" s="298">
        <v>2.5</v>
      </c>
      <c r="T145" s="115">
        <v>2.6</v>
      </c>
      <c r="U145" s="115">
        <v>2.7</v>
      </c>
      <c r="V145" s="115">
        <v>2.8</v>
      </c>
      <c r="W145" s="115">
        <v>2.9</v>
      </c>
      <c r="X145" s="115">
        <v>3</v>
      </c>
      <c r="Y145" s="115">
        <v>3.1</v>
      </c>
      <c r="Z145" s="115">
        <v>3.2</v>
      </c>
      <c r="AA145" s="115">
        <v>3.3</v>
      </c>
      <c r="AB145" s="115">
        <v>3.4</v>
      </c>
      <c r="AC145" s="115">
        <v>3.5</v>
      </c>
      <c r="AD145" s="115">
        <v>3.6</v>
      </c>
      <c r="AE145" s="115">
        <v>3.7</v>
      </c>
      <c r="AF145" s="115">
        <v>3.8</v>
      </c>
      <c r="AG145" s="115">
        <v>3.9</v>
      </c>
      <c r="AH145" s="297">
        <v>4</v>
      </c>
      <c r="AI145" s="195"/>
      <c r="AJ145" s="201"/>
    </row>
    <row r="146" spans="1:36" ht="13.5" thickBot="1">
      <c r="A146" s="305"/>
      <c r="B146" s="135"/>
      <c r="C146" s="135"/>
      <c r="D146" s="302"/>
      <c r="E146" s="307">
        <f>E144-D144</f>
        <v>1.2133333333333347</v>
      </c>
      <c r="F146" s="307">
        <f t="shared" ref="F146:AH146" si="67">F144-E144</f>
        <v>1.2133333333333347</v>
      </c>
      <c r="G146" s="307">
        <f t="shared" si="67"/>
        <v>1.2133333333333347</v>
      </c>
      <c r="H146" s="307">
        <f t="shared" si="67"/>
        <v>1.2133333333333347</v>
      </c>
      <c r="I146" s="307">
        <f t="shared" si="67"/>
        <v>1.2133333333333347</v>
      </c>
      <c r="J146" s="307">
        <f t="shared" si="67"/>
        <v>1.2133333333333347</v>
      </c>
      <c r="K146" s="307">
        <f t="shared" si="67"/>
        <v>1.2133333333333347</v>
      </c>
      <c r="L146" s="307">
        <f t="shared" si="67"/>
        <v>1.2133333333333347</v>
      </c>
      <c r="M146" s="307">
        <f t="shared" si="67"/>
        <v>1.2133333333333347</v>
      </c>
      <c r="N146" s="307">
        <f t="shared" si="67"/>
        <v>1.2133333333333347</v>
      </c>
      <c r="O146" s="307">
        <f t="shared" si="67"/>
        <v>1.2133333333333347</v>
      </c>
      <c r="P146" s="307">
        <f t="shared" si="67"/>
        <v>1.2133333333333312</v>
      </c>
      <c r="Q146" s="307">
        <f t="shared" si="67"/>
        <v>1.2133333333333312</v>
      </c>
      <c r="R146" s="307">
        <f t="shared" si="67"/>
        <v>1.2133333333333312</v>
      </c>
      <c r="S146" s="261">
        <f t="shared" si="67"/>
        <v>1.213333333333324</v>
      </c>
      <c r="T146" s="307">
        <f t="shared" si="67"/>
        <v>1.2333333333333343</v>
      </c>
      <c r="U146" s="307">
        <f t="shared" si="67"/>
        <v>1.2333333333333343</v>
      </c>
      <c r="V146" s="307">
        <f t="shared" si="67"/>
        <v>1.2333333333333343</v>
      </c>
      <c r="W146" s="307">
        <f t="shared" si="67"/>
        <v>1.2333333333333343</v>
      </c>
      <c r="X146" s="307">
        <f t="shared" si="67"/>
        <v>1.2333333333333343</v>
      </c>
      <c r="Y146" s="307">
        <f t="shared" si="67"/>
        <v>1.2333333333333343</v>
      </c>
      <c r="Z146" s="307">
        <f t="shared" si="67"/>
        <v>1.2333333333333343</v>
      </c>
      <c r="AA146" s="307">
        <f t="shared" si="67"/>
        <v>1.2333333333333343</v>
      </c>
      <c r="AB146" s="307">
        <f t="shared" si="67"/>
        <v>1.2333333333333343</v>
      </c>
      <c r="AC146" s="307">
        <f t="shared" si="67"/>
        <v>1.2333333333333343</v>
      </c>
      <c r="AD146" s="307">
        <f t="shared" si="67"/>
        <v>1.2333333333333343</v>
      </c>
      <c r="AE146" s="307">
        <f t="shared" si="67"/>
        <v>1.2333333333333343</v>
      </c>
      <c r="AF146" s="307">
        <f t="shared" si="67"/>
        <v>1.2333333333333343</v>
      </c>
      <c r="AG146" s="307">
        <f t="shared" si="67"/>
        <v>1.2333333333333343</v>
      </c>
      <c r="AH146" s="271">
        <f t="shared" si="67"/>
        <v>1.2333333333333201</v>
      </c>
      <c r="AI146" s="309"/>
      <c r="AJ146" s="201"/>
    </row>
    <row r="147" spans="1:36">
      <c r="D147" s="124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5"/>
      <c r="AF147" s="125"/>
      <c r="AG147" s="125"/>
      <c r="AH147" s="125"/>
      <c r="AJ147" s="201"/>
    </row>
    <row r="148" spans="1:36" ht="13.5" thickBot="1">
      <c r="AJ148" s="201"/>
    </row>
    <row r="149" spans="1:36">
      <c r="A149" s="140"/>
      <c r="B149" s="129"/>
      <c r="C149" s="129"/>
      <c r="D149" s="130" t="str">
        <f>Sprachwahl!A312</f>
        <v>Total</v>
      </c>
      <c r="E149" s="131"/>
      <c r="F149" s="141"/>
      <c r="AJ149" s="201"/>
    </row>
    <row r="150" spans="1:36">
      <c r="A150" s="143" t="str">
        <f>Sprachwahl!A313</f>
        <v>N° de bâtiment</v>
      </c>
      <c r="B150" s="144"/>
      <c r="C150" s="144"/>
      <c r="D150" s="145" t="str">
        <f>Sprachwahl!A314</f>
        <v>Kg CO₂/an*m²</v>
      </c>
      <c r="E150" s="146"/>
      <c r="F150" s="147" t="str">
        <f>Sprachwahl!A315</f>
        <v>Éval.</v>
      </c>
      <c r="AJ150" s="201"/>
    </row>
    <row r="151" spans="1:36">
      <c r="A151" s="133">
        <v>1</v>
      </c>
      <c r="B151" s="142"/>
      <c r="C151" s="158"/>
      <c r="D151" s="155" t="str">
        <f>'03 ¦ Umrechnung - Calcul'!AJ5</f>
        <v/>
      </c>
      <c r="E151" s="142"/>
      <c r="F151" s="189" t="str">
        <f t="shared" ref="F151:F165" si="68">IF(D151="","",IF(D151&lt;$D$144,1,IF(D151&gt;$AH$144,4,HLOOKUP(D151,$D$144:$AH$145,2))))</f>
        <v/>
      </c>
      <c r="AJ151" s="201"/>
    </row>
    <row r="152" spans="1:36">
      <c r="A152" s="133">
        <v>2</v>
      </c>
      <c r="B152" s="136"/>
      <c r="C152" s="158"/>
      <c r="D152" s="156" t="str">
        <f>'03 ¦ Umrechnung - Calcul'!AJ6</f>
        <v/>
      </c>
      <c r="E152" s="136"/>
      <c r="F152" s="187" t="str">
        <f t="shared" si="68"/>
        <v/>
      </c>
      <c r="AJ152" s="201"/>
    </row>
    <row r="153" spans="1:36">
      <c r="A153" s="133">
        <v>3</v>
      </c>
      <c r="B153" s="136"/>
      <c r="C153" s="158"/>
      <c r="D153" s="156" t="str">
        <f>'03 ¦ Umrechnung - Calcul'!AJ7</f>
        <v/>
      </c>
      <c r="E153" s="136"/>
      <c r="F153" s="187" t="str">
        <f t="shared" si="68"/>
        <v/>
      </c>
      <c r="AJ153" s="201"/>
    </row>
    <row r="154" spans="1:36">
      <c r="A154" s="133">
        <v>4</v>
      </c>
      <c r="B154" s="136"/>
      <c r="C154" s="158"/>
      <c r="D154" s="156" t="str">
        <f>'03 ¦ Umrechnung - Calcul'!AJ8</f>
        <v/>
      </c>
      <c r="E154" s="136"/>
      <c r="F154" s="187" t="str">
        <f t="shared" si="68"/>
        <v/>
      </c>
      <c r="AJ154" s="201"/>
    </row>
    <row r="155" spans="1:36">
      <c r="A155" s="133">
        <v>5</v>
      </c>
      <c r="B155" s="136"/>
      <c r="C155" s="158"/>
      <c r="D155" s="156" t="str">
        <f>'03 ¦ Umrechnung - Calcul'!AJ9</f>
        <v/>
      </c>
      <c r="E155" s="136"/>
      <c r="F155" s="187" t="str">
        <f t="shared" si="68"/>
        <v/>
      </c>
      <c r="L155" s="114"/>
      <c r="AJ155" s="201"/>
    </row>
    <row r="156" spans="1:36">
      <c r="A156" s="133">
        <v>6</v>
      </c>
      <c r="B156" s="136"/>
      <c r="C156" s="158"/>
      <c r="D156" s="156" t="str">
        <f>'03 ¦ Umrechnung - Calcul'!AJ10</f>
        <v/>
      </c>
      <c r="E156" s="136"/>
      <c r="F156" s="187" t="str">
        <f t="shared" si="68"/>
        <v/>
      </c>
      <c r="AJ156" s="201"/>
    </row>
    <row r="157" spans="1:36">
      <c r="A157" s="133">
        <v>7</v>
      </c>
      <c r="B157" s="136"/>
      <c r="C157" s="158"/>
      <c r="D157" s="156" t="str">
        <f>'03 ¦ Umrechnung - Calcul'!AJ11</f>
        <v/>
      </c>
      <c r="E157" s="136"/>
      <c r="F157" s="187" t="str">
        <f t="shared" si="68"/>
        <v/>
      </c>
      <c r="AJ157" s="201"/>
    </row>
    <row r="158" spans="1:36">
      <c r="A158" s="133">
        <v>8</v>
      </c>
      <c r="B158" s="136"/>
      <c r="C158" s="158"/>
      <c r="D158" s="156" t="str">
        <f>'03 ¦ Umrechnung - Calcul'!AJ12</f>
        <v/>
      </c>
      <c r="E158" s="136"/>
      <c r="F158" s="187" t="str">
        <f t="shared" si="68"/>
        <v/>
      </c>
      <c r="AJ158" s="201"/>
    </row>
    <row r="159" spans="1:36">
      <c r="A159" s="133">
        <v>9</v>
      </c>
      <c r="B159" s="136"/>
      <c r="C159" s="158"/>
      <c r="D159" s="156" t="str">
        <f>'03 ¦ Umrechnung - Calcul'!AJ13</f>
        <v/>
      </c>
      <c r="E159" s="136"/>
      <c r="F159" s="187" t="str">
        <f t="shared" si="68"/>
        <v/>
      </c>
      <c r="AJ159" s="201"/>
    </row>
    <row r="160" spans="1:36">
      <c r="A160" s="133">
        <v>10</v>
      </c>
      <c r="B160" s="136"/>
      <c r="C160" s="158"/>
      <c r="D160" s="156" t="str">
        <f>'03 ¦ Umrechnung - Calcul'!AJ14</f>
        <v/>
      </c>
      <c r="E160" s="136"/>
      <c r="F160" s="187" t="str">
        <f t="shared" si="68"/>
        <v/>
      </c>
      <c r="AJ160" s="201"/>
    </row>
    <row r="161" spans="1:36">
      <c r="A161" s="133">
        <v>11</v>
      </c>
      <c r="B161" s="136"/>
      <c r="C161" s="158"/>
      <c r="D161" s="156" t="str">
        <f>'03 ¦ Umrechnung - Calcul'!AJ15</f>
        <v/>
      </c>
      <c r="E161" s="136"/>
      <c r="F161" s="187" t="str">
        <f t="shared" si="68"/>
        <v/>
      </c>
      <c r="AJ161" s="201"/>
    </row>
    <row r="162" spans="1:36">
      <c r="A162" s="133">
        <v>12</v>
      </c>
      <c r="B162" s="136"/>
      <c r="C162" s="158"/>
      <c r="D162" s="156" t="str">
        <f>'03 ¦ Umrechnung - Calcul'!AJ16</f>
        <v/>
      </c>
      <c r="E162" s="136"/>
      <c r="F162" s="187" t="str">
        <f t="shared" si="68"/>
        <v/>
      </c>
      <c r="AJ162" s="201"/>
    </row>
    <row r="163" spans="1:36">
      <c r="A163" s="133">
        <v>13</v>
      </c>
      <c r="B163" s="136"/>
      <c r="C163" s="158"/>
      <c r="D163" s="156" t="str">
        <f>'03 ¦ Umrechnung - Calcul'!AJ17</f>
        <v/>
      </c>
      <c r="E163" s="136"/>
      <c r="F163" s="187" t="str">
        <f t="shared" si="68"/>
        <v/>
      </c>
      <c r="AJ163" s="201"/>
    </row>
    <row r="164" spans="1:36">
      <c r="A164" s="133">
        <v>14</v>
      </c>
      <c r="B164" s="136"/>
      <c r="C164" s="158"/>
      <c r="D164" s="156" t="str">
        <f>'03 ¦ Umrechnung - Calcul'!AJ18</f>
        <v/>
      </c>
      <c r="E164" s="136"/>
      <c r="F164" s="187" t="str">
        <f t="shared" si="68"/>
        <v/>
      </c>
      <c r="AJ164" s="201"/>
    </row>
    <row r="165" spans="1:36" ht="13.5" thickBot="1">
      <c r="A165" s="134">
        <v>15</v>
      </c>
      <c r="B165" s="138"/>
      <c r="C165" s="159"/>
      <c r="D165" s="157" t="str">
        <f>'03 ¦ Umrechnung - Calcul'!AJ19</f>
        <v/>
      </c>
      <c r="E165" s="138"/>
      <c r="F165" s="188" t="str">
        <f t="shared" si="68"/>
        <v/>
      </c>
      <c r="AJ165" s="201"/>
    </row>
    <row r="166" spans="1:36">
      <c r="AJ166" s="201"/>
    </row>
    <row r="167" spans="1:36">
      <c r="A167" s="203"/>
      <c r="B167" s="204"/>
      <c r="C167" s="204"/>
      <c r="D167" s="204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1"/>
    </row>
    <row r="168" spans="1:36">
      <c r="H168" s="127"/>
      <c r="AJ168" s="201"/>
    </row>
    <row r="169" spans="1:36" ht="26.25">
      <c r="A169" s="364" t="str">
        <f>Sprachwahl!A317</f>
        <v>3) Bases de données Coûts d'exploitation sans production de chaleur</v>
      </c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13"/>
      <c r="AD169" s="113"/>
      <c r="AE169" s="113"/>
      <c r="AF169" s="113"/>
      <c r="AG169" s="113"/>
      <c r="AH169" s="113"/>
      <c r="AI169" s="113"/>
      <c r="AJ169" s="201"/>
    </row>
    <row r="170" spans="1:36" ht="13.5" thickBot="1">
      <c r="A170" s="123"/>
      <c r="B170" s="164"/>
      <c r="C170" s="113"/>
      <c r="D170" s="125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201"/>
    </row>
    <row r="171" spans="1:36" ht="27.75" customHeight="1">
      <c r="D171" s="495" t="str">
        <f>Sprachwahl!A318</f>
        <v>Calculs de surface, règles empiriques et facteurs</v>
      </c>
      <c r="E171" s="495"/>
      <c r="F171" s="495"/>
      <c r="G171" s="496"/>
      <c r="H171" s="489" t="str">
        <f>Sprachwahl!A319</f>
        <v>Coûts d'exploitation sans production de chaleur surfaces de référence: SR</v>
      </c>
      <c r="I171" s="490"/>
      <c r="J171" s="490"/>
      <c r="K171" s="490"/>
      <c r="L171" s="490"/>
      <c r="M171" s="490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  <c r="AA171" s="125"/>
      <c r="AB171" s="125"/>
      <c r="AC171" s="125"/>
      <c r="AD171" s="125"/>
      <c r="AE171" s="125"/>
      <c r="AF171" s="125"/>
      <c r="AG171" s="125"/>
      <c r="AH171" s="125"/>
      <c r="AI171" s="113"/>
      <c r="AJ171" s="201"/>
    </row>
    <row r="172" spans="1:36" ht="13.5" thickBot="1">
      <c r="A172" s="174"/>
      <c r="B172" s="174"/>
      <c r="C172" s="193"/>
      <c r="D172" s="491" t="str">
        <f>Sprachwahl!A320</f>
        <v>SUP en SR</v>
      </c>
      <c r="E172" s="492"/>
      <c r="F172" s="493" t="str">
        <f>Sprachwahl!A321</f>
        <v>SR en SUP</v>
      </c>
      <c r="G172" s="493"/>
      <c r="H172" s="486" t="str">
        <f>Sprachwahl!A322</f>
        <v>CHF/ m² p.a.</v>
      </c>
      <c r="I172" s="486"/>
      <c r="J172" s="474" t="str">
        <f>Sprachwahl!A323</f>
        <v>CHF/ m² p.a.</v>
      </c>
      <c r="K172" s="474"/>
      <c r="L172" s="487" t="str">
        <f>Sprachwahl!A324</f>
        <v>CHF/ m² p.a.</v>
      </c>
      <c r="M172" s="488"/>
      <c r="N172" s="174"/>
      <c r="O172" s="174"/>
      <c r="S172" s="169"/>
      <c r="T172" s="169"/>
      <c r="U172" s="169"/>
      <c r="V172" s="169"/>
      <c r="W172" s="169"/>
      <c r="X172" s="169"/>
      <c r="Y172" s="169"/>
      <c r="Z172" s="169"/>
      <c r="AA172" s="113"/>
      <c r="AB172" s="113"/>
      <c r="AC172" s="113"/>
      <c r="AD172" s="113"/>
      <c r="AE172" s="113"/>
      <c r="AF172" s="113"/>
      <c r="AG172" s="113"/>
      <c r="AH172" s="113"/>
      <c r="AI172" s="125"/>
      <c r="AJ172" s="201"/>
    </row>
    <row r="173" spans="1:36" ht="14.25" thickTop="1" thickBot="1">
      <c r="A173" s="479" t="str">
        <f>Sprachwahl!A325</f>
        <v>Type de bâtiment</v>
      </c>
      <c r="B173" s="480"/>
      <c r="C173" s="481"/>
      <c r="D173" s="451"/>
      <c r="E173" s="452"/>
      <c r="F173" s="453"/>
      <c r="G173" s="454"/>
      <c r="H173" s="449" t="str">
        <f>Sprachwahl!A326</f>
        <v>Élevée</v>
      </c>
      <c r="I173" s="450"/>
      <c r="J173" s="445" t="str">
        <f>Sprachwahl!A327</f>
        <v>Moyenne</v>
      </c>
      <c r="K173" s="446"/>
      <c r="L173" s="447" t="str">
        <f>Sprachwahl!A328</f>
        <v>Mauvaise</v>
      </c>
      <c r="M173" s="448"/>
      <c r="O173" s="190" t="str">
        <f>K5</f>
        <v>Une modification des valeurs surlignées en rouge a des répercussions sur la notation!</v>
      </c>
      <c r="Q173" s="175"/>
      <c r="S173" s="162"/>
      <c r="T173" s="162"/>
      <c r="U173" s="162"/>
      <c r="V173" s="162"/>
      <c r="W173" s="162"/>
      <c r="X173" s="162"/>
      <c r="Y173" s="162"/>
      <c r="Z173" s="162"/>
      <c r="AA173" s="113"/>
      <c r="AB173" s="113"/>
      <c r="AC173" s="113"/>
      <c r="AD173" s="113"/>
      <c r="AE173" s="113"/>
      <c r="AF173" s="113"/>
      <c r="AG173" s="113"/>
      <c r="AH173" s="125"/>
      <c r="AI173" s="113"/>
      <c r="AJ173" s="201"/>
    </row>
    <row r="174" spans="1:36" ht="13.5" thickTop="1">
      <c r="A174" s="457" t="str">
        <f>data!A3</f>
        <v>01 Bureau et administration</v>
      </c>
      <c r="B174" s="458"/>
      <c r="C174" s="179"/>
      <c r="D174" s="349">
        <v>1</v>
      </c>
      <c r="E174" s="182">
        <f>ROUND(D174/G174,2)</f>
        <v>1.61</v>
      </c>
      <c r="F174" s="347">
        <v>1</v>
      </c>
      <c r="G174" s="183">
        <v>0.62</v>
      </c>
      <c r="H174" s="331"/>
      <c r="I174" s="325">
        <v>23.3</v>
      </c>
      <c r="J174" s="333"/>
      <c r="K174" s="328">
        <v>43.3</v>
      </c>
      <c r="L174" s="279"/>
      <c r="M174" s="322">
        <v>78.100000000000009</v>
      </c>
      <c r="S174" s="170"/>
      <c r="T174" s="171"/>
      <c r="U174" s="171"/>
      <c r="V174" s="163"/>
      <c r="W174" s="171"/>
      <c r="X174" s="163"/>
      <c r="Y174" s="163"/>
      <c r="Z174" s="170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201"/>
    </row>
    <row r="175" spans="1:36">
      <c r="A175" s="457" t="str">
        <f>data!A4</f>
        <v>02 Commerce</v>
      </c>
      <c r="B175" s="458"/>
      <c r="C175" s="179"/>
      <c r="D175" s="349">
        <v>1</v>
      </c>
      <c r="E175" s="182">
        <f t="shared" ref="E175:E186" si="69">ROUND(D175/G175,2)</f>
        <v>1.41</v>
      </c>
      <c r="F175" s="347">
        <v>1</v>
      </c>
      <c r="G175" s="183">
        <v>0.71</v>
      </c>
      <c r="H175" s="332"/>
      <c r="I175" s="325">
        <v>6.6</v>
      </c>
      <c r="J175" s="276"/>
      <c r="K175" s="328">
        <v>17.399999999999999</v>
      </c>
      <c r="L175" s="280"/>
      <c r="M175" s="322">
        <v>34.4</v>
      </c>
      <c r="S175" s="170"/>
      <c r="T175" s="171"/>
      <c r="U175" s="171"/>
      <c r="V175" s="163"/>
      <c r="W175" s="171"/>
      <c r="X175" s="163"/>
      <c r="Y175" s="163"/>
      <c r="Z175" s="170"/>
      <c r="AA175" s="113"/>
      <c r="AB175" s="113"/>
      <c r="AC175" s="113"/>
      <c r="AD175" s="113"/>
      <c r="AE175" s="113"/>
      <c r="AF175" s="113"/>
      <c r="AG175" s="113"/>
      <c r="AH175" s="113"/>
      <c r="AI175" s="113"/>
      <c r="AJ175" s="201"/>
    </row>
    <row r="176" spans="1:36">
      <c r="A176" s="457" t="str">
        <f>data!A5</f>
        <v>03 Résidence</v>
      </c>
      <c r="B176" s="458"/>
      <c r="C176" s="179"/>
      <c r="D176" s="350">
        <v>1</v>
      </c>
      <c r="E176" s="182">
        <f t="shared" si="69"/>
        <v>1.49</v>
      </c>
      <c r="F176" s="347">
        <v>1</v>
      </c>
      <c r="G176" s="183">
        <v>0.67</v>
      </c>
      <c r="H176" s="332"/>
      <c r="I176" s="325">
        <v>15.999999999999998</v>
      </c>
      <c r="J176" s="276"/>
      <c r="K176" s="328">
        <v>24.799999999999997</v>
      </c>
      <c r="L176" s="280"/>
      <c r="M176" s="322">
        <v>35.9</v>
      </c>
      <c r="S176" s="170"/>
      <c r="T176" s="171"/>
      <c r="U176" s="171"/>
      <c r="V176" s="163"/>
      <c r="W176" s="171"/>
      <c r="X176" s="163"/>
      <c r="Y176" s="163"/>
      <c r="Z176" s="170"/>
      <c r="AA176" s="125"/>
      <c r="AB176" s="125"/>
      <c r="AC176" s="125"/>
      <c r="AD176" s="125"/>
      <c r="AE176" s="125"/>
      <c r="AF176" s="125"/>
      <c r="AG176" s="125"/>
      <c r="AH176" s="125"/>
      <c r="AI176" s="113"/>
      <c r="AJ176" s="201"/>
    </row>
    <row r="177" spans="1:36">
      <c r="A177" s="457" t="str">
        <f>data!A6</f>
        <v>04 Enseignement, formation et recherche</v>
      </c>
      <c r="B177" s="458"/>
      <c r="C177" s="179"/>
      <c r="D177" s="351">
        <v>1</v>
      </c>
      <c r="E177" s="182">
        <f t="shared" si="69"/>
        <v>1.82</v>
      </c>
      <c r="F177" s="347">
        <v>1</v>
      </c>
      <c r="G177" s="183">
        <v>0.55000000000000004</v>
      </c>
      <c r="H177" s="332"/>
      <c r="I177" s="325">
        <v>26.6</v>
      </c>
      <c r="J177" s="276"/>
      <c r="K177" s="328">
        <v>47.5</v>
      </c>
      <c r="L177" s="280"/>
      <c r="M177" s="322">
        <v>84.2</v>
      </c>
      <c r="S177" s="170"/>
      <c r="T177" s="171"/>
      <c r="U177" s="171"/>
      <c r="V177" s="163"/>
      <c r="W177" s="171"/>
      <c r="X177" s="163"/>
      <c r="Y177" s="163"/>
      <c r="Z177" s="170"/>
      <c r="AA177" s="113"/>
      <c r="AB177" s="113"/>
      <c r="AC177" s="113"/>
      <c r="AD177" s="113"/>
      <c r="AE177" s="113"/>
      <c r="AF177" s="113"/>
      <c r="AG177" s="113"/>
      <c r="AH177" s="113"/>
      <c r="AI177" s="113"/>
      <c r="AJ177" s="201"/>
    </row>
    <row r="178" spans="1:36">
      <c r="A178" s="457" t="str">
        <f>data!A7</f>
        <v>05 Industrie</v>
      </c>
      <c r="B178" s="458"/>
      <c r="C178" s="179"/>
      <c r="D178" s="349">
        <v>1</v>
      </c>
      <c r="E178" s="182">
        <f t="shared" si="69"/>
        <v>1.27</v>
      </c>
      <c r="F178" s="347">
        <v>1</v>
      </c>
      <c r="G178" s="183">
        <v>0.79</v>
      </c>
      <c r="H178" s="332"/>
      <c r="I178" s="325">
        <v>9.6999999999999993</v>
      </c>
      <c r="J178" s="276"/>
      <c r="K178" s="328">
        <v>22.6</v>
      </c>
      <c r="L178" s="280"/>
      <c r="M178" s="322">
        <v>45.199999999999996</v>
      </c>
      <c r="S178" s="123"/>
      <c r="T178" s="171"/>
      <c r="U178" s="171"/>
      <c r="V178" s="163"/>
      <c r="W178" s="171"/>
      <c r="X178" s="163"/>
      <c r="Y178" s="163"/>
      <c r="Z178" s="170"/>
      <c r="AA178" s="113"/>
      <c r="AB178" s="113"/>
      <c r="AC178" s="113"/>
      <c r="AD178" s="113"/>
      <c r="AE178" s="113"/>
      <c r="AF178" s="113"/>
      <c r="AG178" s="113"/>
      <c r="AH178" s="125"/>
      <c r="AI178" s="125"/>
      <c r="AJ178" s="201"/>
    </row>
    <row r="179" spans="1:36">
      <c r="A179" s="457" t="str">
        <f>data!A8</f>
        <v>06 Loisirs, sports et détente</v>
      </c>
      <c r="B179" s="458"/>
      <c r="C179" s="179"/>
      <c r="D179" s="349">
        <v>1</v>
      </c>
      <c r="E179" s="182">
        <f t="shared" si="69"/>
        <v>1.39</v>
      </c>
      <c r="F179" s="347">
        <v>1</v>
      </c>
      <c r="G179" s="183">
        <v>0.72</v>
      </c>
      <c r="H179" s="332"/>
      <c r="I179" s="325">
        <v>30.999999999999996</v>
      </c>
      <c r="J179" s="276"/>
      <c r="K179" s="328">
        <v>50.6</v>
      </c>
      <c r="L179" s="280"/>
      <c r="M179" s="322">
        <v>78.2</v>
      </c>
      <c r="S179" s="123"/>
      <c r="T179" s="171"/>
      <c r="U179" s="171"/>
      <c r="V179" s="163"/>
      <c r="W179" s="171"/>
      <c r="X179" s="163"/>
      <c r="Y179" s="163"/>
      <c r="Z179" s="170"/>
      <c r="AA179" s="113"/>
      <c r="AB179" s="113"/>
      <c r="AC179" s="113"/>
      <c r="AD179" s="113"/>
      <c r="AE179" s="113"/>
      <c r="AF179" s="113"/>
      <c r="AG179" s="113"/>
      <c r="AH179" s="125"/>
      <c r="AI179" s="125"/>
      <c r="AJ179" s="201"/>
    </row>
    <row r="180" spans="1:36">
      <c r="A180" s="457" t="str">
        <f>data!A9</f>
        <v>07 Prévoyance et santé</v>
      </c>
      <c r="B180" s="458"/>
      <c r="C180" s="179"/>
      <c r="D180" s="349">
        <v>1</v>
      </c>
      <c r="E180" s="182">
        <f t="shared" si="69"/>
        <v>1.89</v>
      </c>
      <c r="F180" s="347">
        <v>1</v>
      </c>
      <c r="G180" s="183">
        <v>0.53</v>
      </c>
      <c r="H180" s="332"/>
      <c r="I180" s="325">
        <v>46.699999999999996</v>
      </c>
      <c r="J180" s="276"/>
      <c r="K180" s="328">
        <v>87.1</v>
      </c>
      <c r="L180" s="280"/>
      <c r="M180" s="322">
        <v>135.4</v>
      </c>
      <c r="S180" s="123"/>
      <c r="T180" s="171"/>
      <c r="U180" s="171"/>
      <c r="V180" s="163"/>
      <c r="W180" s="171"/>
      <c r="X180" s="163"/>
      <c r="Y180" s="163"/>
      <c r="Z180" s="170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201"/>
    </row>
    <row r="181" spans="1:36">
      <c r="A181" s="457" t="str">
        <f>data!A10</f>
        <v>08 Agriculture et économie forestière</v>
      </c>
      <c r="B181" s="458"/>
      <c r="C181" s="179"/>
      <c r="D181" s="349">
        <v>1</v>
      </c>
      <c r="E181" s="182">
        <f t="shared" si="69"/>
        <v>1.39</v>
      </c>
      <c r="F181" s="347">
        <v>1</v>
      </c>
      <c r="G181" s="183">
        <v>0.72</v>
      </c>
      <c r="H181" s="332"/>
      <c r="I181" s="325">
        <f>AVERAGE(I185,I184,I183,I180,I179,I178,I177,I175,I174)</f>
        <v>21.088888888888889</v>
      </c>
      <c r="J181" s="276"/>
      <c r="K181" s="328">
        <f>AVERAGE(K185,K184,K183,K180,K179,K178,K177,K175,K174)</f>
        <v>39.43333333333333</v>
      </c>
      <c r="L181" s="280"/>
      <c r="M181" s="322">
        <f>AVERAGE(M185,M184,M183,M180,M179,M178,M177,M175,M174)</f>
        <v>72.13333333333334</v>
      </c>
      <c r="S181" s="123"/>
      <c r="T181" s="171"/>
      <c r="U181" s="172"/>
      <c r="V181" s="163"/>
      <c r="W181" s="171"/>
      <c r="X181" s="163"/>
      <c r="Y181" s="163"/>
      <c r="Z181" s="170"/>
      <c r="AA181" s="125"/>
      <c r="AB181" s="125"/>
      <c r="AC181" s="125"/>
      <c r="AD181" s="125"/>
      <c r="AE181" s="125"/>
      <c r="AF181" s="125"/>
      <c r="AG181" s="125"/>
      <c r="AH181" s="125"/>
      <c r="AI181" s="113"/>
      <c r="AJ181" s="201"/>
    </row>
    <row r="182" spans="1:36">
      <c r="A182" s="457" t="str">
        <f>data!A11</f>
        <v>09 Justice et police</v>
      </c>
      <c r="B182" s="458"/>
      <c r="C182" s="179"/>
      <c r="D182" s="349">
        <v>1</v>
      </c>
      <c r="E182" s="182">
        <f t="shared" si="69"/>
        <v>1.82</v>
      </c>
      <c r="F182" s="347">
        <v>1</v>
      </c>
      <c r="G182" s="183">
        <v>0.55000000000000004</v>
      </c>
      <c r="H182" s="332"/>
      <c r="I182" s="325">
        <f>AVERAGE(I185,I184,I183,I180,I179,I178,I177,I175,I174)</f>
        <v>21.088888888888889</v>
      </c>
      <c r="J182" s="276"/>
      <c r="K182" s="328">
        <f>AVERAGE(K185,K184,K183,K180,K179,K178,K177,K175,K174)</f>
        <v>39.43333333333333</v>
      </c>
      <c r="L182" s="280"/>
      <c r="M182" s="322">
        <f>AVERAGE(M185,M184,M183,M180,M179,M178,M177,M175,M174)</f>
        <v>72.13333333333334</v>
      </c>
      <c r="S182" s="123"/>
      <c r="T182" s="171"/>
      <c r="U182" s="172"/>
      <c r="V182" s="163"/>
      <c r="W182" s="171"/>
      <c r="X182" s="163"/>
      <c r="Y182" s="163"/>
      <c r="Z182" s="170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201"/>
    </row>
    <row r="183" spans="1:36">
      <c r="A183" s="457" t="str">
        <f>data!A12</f>
        <v>10 Culture et convivialité</v>
      </c>
      <c r="B183" s="458"/>
      <c r="C183" s="179"/>
      <c r="D183" s="349">
        <v>1</v>
      </c>
      <c r="E183" s="182">
        <f t="shared" si="69"/>
        <v>1.59</v>
      </c>
      <c r="F183" s="347">
        <v>1</v>
      </c>
      <c r="G183" s="183">
        <v>0.63</v>
      </c>
      <c r="H183" s="332"/>
      <c r="I183" s="325">
        <v>29.799999999999997</v>
      </c>
      <c r="J183" s="276"/>
      <c r="K183" s="328">
        <v>50.6</v>
      </c>
      <c r="L183" s="280"/>
      <c r="M183" s="322">
        <v>114.39999999999999</v>
      </c>
      <c r="S183" s="123"/>
      <c r="T183" s="171"/>
      <c r="U183" s="171"/>
      <c r="V183" s="163"/>
      <c r="W183" s="171"/>
      <c r="X183" s="163"/>
      <c r="Y183" s="163"/>
      <c r="Z183" s="170"/>
      <c r="AA183" s="113"/>
      <c r="AB183" s="113"/>
      <c r="AC183" s="113"/>
      <c r="AD183" s="113"/>
      <c r="AE183" s="113"/>
      <c r="AF183" s="113"/>
      <c r="AG183" s="113"/>
      <c r="AH183" s="125"/>
      <c r="AI183" s="125"/>
      <c r="AJ183" s="201"/>
    </row>
    <row r="184" spans="1:36">
      <c r="A184" s="457" t="str">
        <f>data!A13</f>
        <v>11 Hôtellerie et tourisme</v>
      </c>
      <c r="B184" s="458"/>
      <c r="C184" s="179"/>
      <c r="D184" s="349">
        <v>1</v>
      </c>
      <c r="E184" s="182">
        <f t="shared" si="69"/>
        <v>1.82</v>
      </c>
      <c r="F184" s="347">
        <v>1</v>
      </c>
      <c r="G184" s="183">
        <v>0.55000000000000004</v>
      </c>
      <c r="H184" s="332"/>
      <c r="I184" s="325">
        <v>6.0000000000000009</v>
      </c>
      <c r="J184" s="276"/>
      <c r="K184" s="328">
        <v>15.399999999999999</v>
      </c>
      <c r="L184" s="280"/>
      <c r="M184" s="322">
        <v>41.2</v>
      </c>
      <c r="S184" s="123"/>
      <c r="T184" s="171"/>
      <c r="U184" s="171"/>
      <c r="V184" s="163"/>
      <c r="W184" s="171"/>
      <c r="X184" s="163"/>
      <c r="Y184" s="163"/>
      <c r="Z184" s="170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201"/>
    </row>
    <row r="185" spans="1:36">
      <c r="A185" s="457" t="str">
        <f>data!A14</f>
        <v>12 Installations de transport</v>
      </c>
      <c r="B185" s="458"/>
      <c r="C185" s="179"/>
      <c r="D185" s="349">
        <v>1</v>
      </c>
      <c r="E185" s="182">
        <f t="shared" si="69"/>
        <v>1.61</v>
      </c>
      <c r="F185" s="347">
        <v>1</v>
      </c>
      <c r="G185" s="183">
        <v>0.62</v>
      </c>
      <c r="H185" s="332"/>
      <c r="I185" s="325">
        <v>10.1</v>
      </c>
      <c r="J185" s="276"/>
      <c r="K185" s="328">
        <v>20.400000000000002</v>
      </c>
      <c r="L185" s="280"/>
      <c r="M185" s="322">
        <v>38.099999999999994</v>
      </c>
      <c r="S185" s="123"/>
      <c r="T185" s="171"/>
      <c r="U185" s="171"/>
      <c r="V185" s="163"/>
      <c r="W185" s="171"/>
      <c r="X185" s="163"/>
      <c r="Y185" s="163"/>
      <c r="Z185" s="170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201"/>
    </row>
    <row r="186" spans="1:36" ht="13.5" thickBot="1">
      <c r="A186" s="457" t="str">
        <f>data!A15</f>
        <v>13 Installations militaires et de protection civile</v>
      </c>
      <c r="B186" s="458"/>
      <c r="C186" s="181"/>
      <c r="D186" s="352">
        <v>1</v>
      </c>
      <c r="E186" s="353">
        <f t="shared" si="69"/>
        <v>1.85</v>
      </c>
      <c r="F186" s="348">
        <v>1</v>
      </c>
      <c r="G186" s="185">
        <v>0.54</v>
      </c>
      <c r="H186" s="327"/>
      <c r="I186" s="326">
        <f>AVERAGE(I185,I184,I183,I180,I179,I178,I177,I175,I174)</f>
        <v>21.088888888888889</v>
      </c>
      <c r="J186" s="278"/>
      <c r="K186" s="286">
        <f>AVERAGE(K185,K184,K183,K180,K179,K178,K177,K175,K174)</f>
        <v>39.43333333333333</v>
      </c>
      <c r="L186" s="263"/>
      <c r="M186" s="329">
        <f>AVERAGE(M185,M184,M183,M180,M179,M178,M177,M175,M174)</f>
        <v>72.13333333333334</v>
      </c>
      <c r="S186" s="113"/>
      <c r="T186" s="171"/>
      <c r="U186" s="172"/>
      <c r="V186" s="163"/>
      <c r="W186" s="171"/>
      <c r="X186" s="163"/>
      <c r="Y186" s="163"/>
      <c r="Z186" s="170"/>
      <c r="AA186" s="125"/>
      <c r="AB186" s="125"/>
      <c r="AC186" s="125"/>
      <c r="AD186" s="125"/>
      <c r="AE186" s="125"/>
      <c r="AF186" s="125"/>
      <c r="AG186" s="125"/>
      <c r="AH186" s="125"/>
      <c r="AI186" s="113"/>
      <c r="AJ186" s="201"/>
    </row>
    <row r="187" spans="1:36" customFormat="1" ht="3" customHeight="1"/>
    <row r="188" spans="1:36" s="165" customFormat="1" ht="12.75" customHeight="1">
      <c r="A188" s="426" t="str">
        <f>Sprachwahl!A329</f>
        <v>Source:</v>
      </c>
      <c r="B188" s="420"/>
      <c r="C188" s="420"/>
      <c r="D188" s="420"/>
      <c r="E188" s="420"/>
      <c r="F188" s="420"/>
      <c r="G188" s="420"/>
      <c r="H188" s="427" t="s">
        <v>545</v>
      </c>
      <c r="I188" s="425" t="s">
        <v>549</v>
      </c>
      <c r="J188" s="424"/>
      <c r="K188" s="424"/>
      <c r="L188" s="428"/>
      <c r="M188" s="428"/>
      <c r="N188" s="420"/>
      <c r="O188" s="427" t="s">
        <v>546</v>
      </c>
      <c r="P188" s="425" t="s">
        <v>549</v>
      </c>
      <c r="Q188" s="423"/>
      <c r="R188" s="421"/>
      <c r="S188" s="421"/>
      <c r="T188" s="421"/>
      <c r="U188" s="421"/>
      <c r="V188" s="113"/>
      <c r="W188" s="113"/>
      <c r="X188" s="113"/>
      <c r="Y188" s="422"/>
      <c r="Z188" s="113"/>
      <c r="AA188" s="113"/>
      <c r="AB188" s="113"/>
      <c r="AC188" s="113"/>
      <c r="AD188" s="113"/>
      <c r="AE188" s="113"/>
      <c r="AF188" s="113"/>
      <c r="AG188" s="113"/>
      <c r="AH188" s="113"/>
      <c r="AI188" s="113"/>
      <c r="AJ188" s="202"/>
    </row>
    <row r="189" spans="1:36" s="165" customFormat="1" ht="12.75" customHeight="1">
      <c r="A189" s="426" t="str">
        <f>Sprachwahl!A330</f>
        <v>Source coûts d'exploitation sans production de chaleur:</v>
      </c>
      <c r="B189" s="420"/>
      <c r="C189" s="420"/>
      <c r="D189" s="420"/>
      <c r="E189" s="420"/>
      <c r="F189" s="420"/>
      <c r="G189" s="420"/>
      <c r="H189" s="427" t="s">
        <v>545</v>
      </c>
      <c r="I189" s="425" t="s">
        <v>550</v>
      </c>
      <c r="J189" s="420"/>
      <c r="K189" s="420"/>
      <c r="L189" s="420"/>
      <c r="M189" s="420"/>
      <c r="N189" s="420"/>
      <c r="O189" s="427" t="s">
        <v>546</v>
      </c>
      <c r="P189" s="425" t="s">
        <v>551</v>
      </c>
      <c r="Q189" s="429"/>
      <c r="R189" s="429"/>
      <c r="S189" s="429"/>
      <c r="T189" s="429"/>
      <c r="U189" s="429"/>
      <c r="V189" s="113"/>
      <c r="W189" s="113"/>
      <c r="X189" s="113"/>
      <c r="Y189" s="113"/>
      <c r="Z189" s="113"/>
      <c r="AA189" s="113"/>
      <c r="AB189" s="113"/>
      <c r="AC189" s="113"/>
      <c r="AD189" s="113"/>
      <c r="AE189" s="113"/>
      <c r="AF189" s="113"/>
      <c r="AG189" s="113"/>
      <c r="AH189" s="113"/>
      <c r="AI189" s="113"/>
      <c r="AJ189" s="202"/>
    </row>
    <row r="190" spans="1:36" s="165" customFormat="1" ht="12.75" customHeight="1"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  <c r="AG190" s="113"/>
      <c r="AH190" s="113"/>
      <c r="AI190" s="113"/>
      <c r="AJ190" s="202"/>
    </row>
    <row r="191" spans="1:36" ht="12.75" customHeight="1">
      <c r="A191" s="116" t="str">
        <f>Sprachwahl!A331</f>
        <v>Valeur d'1 décimale après la virgule pour l'évaluation</v>
      </c>
      <c r="AJ191" s="201"/>
    </row>
    <row r="192" spans="1:36" ht="6" customHeight="1" thickBot="1">
      <c r="A192" s="116"/>
      <c r="AJ192" s="201"/>
    </row>
    <row r="193" spans="1:36" ht="12.75" customHeight="1" thickTop="1" thickBot="1">
      <c r="A193" s="166" t="str">
        <f>Sprachwahl!A332</f>
        <v>Note</v>
      </c>
      <c r="B193" s="167"/>
      <c r="C193" s="167"/>
      <c r="D193" s="299">
        <v>1</v>
      </c>
      <c r="E193" s="168">
        <v>1.1000000000000001</v>
      </c>
      <c r="F193" s="168">
        <v>1.2</v>
      </c>
      <c r="G193" s="168">
        <v>1.3</v>
      </c>
      <c r="H193" s="168">
        <v>1.4</v>
      </c>
      <c r="I193" s="168">
        <v>1.5</v>
      </c>
      <c r="J193" s="168">
        <v>1.6</v>
      </c>
      <c r="K193" s="168">
        <v>1.7</v>
      </c>
      <c r="L193" s="168">
        <v>1.8</v>
      </c>
      <c r="M193" s="168">
        <v>1.9</v>
      </c>
      <c r="N193" s="168">
        <v>2</v>
      </c>
      <c r="O193" s="168">
        <v>2.1</v>
      </c>
      <c r="P193" s="168">
        <v>2.2000000000000002</v>
      </c>
      <c r="Q193" s="168">
        <v>2.2999999999999998</v>
      </c>
      <c r="R193" s="168">
        <v>2.4</v>
      </c>
      <c r="S193" s="258">
        <v>2.5</v>
      </c>
      <c r="T193" s="168">
        <v>2.6</v>
      </c>
      <c r="U193" s="168">
        <v>2.7</v>
      </c>
      <c r="V193" s="168">
        <v>2.8</v>
      </c>
      <c r="W193" s="168">
        <v>2.9</v>
      </c>
      <c r="X193" s="168">
        <v>3</v>
      </c>
      <c r="Y193" s="168">
        <v>3.1</v>
      </c>
      <c r="Z193" s="168">
        <v>3.2</v>
      </c>
      <c r="AA193" s="168">
        <v>3.3</v>
      </c>
      <c r="AB193" s="168">
        <v>3.4</v>
      </c>
      <c r="AC193" s="168">
        <v>3.5</v>
      </c>
      <c r="AD193" s="168">
        <v>3.6</v>
      </c>
      <c r="AE193" s="168">
        <v>3.7</v>
      </c>
      <c r="AF193" s="168">
        <v>3.8</v>
      </c>
      <c r="AG193" s="168">
        <v>3.9</v>
      </c>
      <c r="AH193" s="268">
        <v>4</v>
      </c>
      <c r="AI193" s="186"/>
      <c r="AJ193" s="201"/>
    </row>
    <row r="194" spans="1:36" ht="12.75" customHeight="1" thickBot="1">
      <c r="A194" s="230"/>
      <c r="B194" s="194"/>
      <c r="C194" s="290"/>
      <c r="D194" s="300"/>
      <c r="E194" s="238"/>
      <c r="F194" s="238"/>
      <c r="G194" s="238"/>
      <c r="H194" s="238"/>
      <c r="I194" s="236" t="str">
        <f>Sprachwahl!A333</f>
        <v>Élevée</v>
      </c>
      <c r="J194" s="238"/>
      <c r="K194" s="238"/>
      <c r="L194" s="238"/>
      <c r="M194" s="238"/>
      <c r="N194" s="239"/>
      <c r="O194" s="240"/>
      <c r="P194" s="241"/>
      <c r="Q194" s="241"/>
      <c r="R194" s="241"/>
      <c r="S194" s="295" t="str">
        <f>Sprachwahl!A334</f>
        <v>Moyenne</v>
      </c>
      <c r="T194" s="241"/>
      <c r="U194" s="241"/>
      <c r="V194" s="241"/>
      <c r="W194" s="241"/>
      <c r="X194" s="242"/>
      <c r="Y194" s="243"/>
      <c r="Z194" s="244"/>
      <c r="AA194" s="244"/>
      <c r="AB194" s="244"/>
      <c r="AC194" s="237" t="str">
        <f>Sprachwahl!A335</f>
        <v>Mauvaise</v>
      </c>
      <c r="AD194" s="244"/>
      <c r="AE194" s="244"/>
      <c r="AF194" s="244"/>
      <c r="AG194" s="244"/>
      <c r="AH194" s="269"/>
      <c r="AI194" s="245"/>
      <c r="AJ194" s="201"/>
    </row>
    <row r="195" spans="1:36">
      <c r="A195" s="461" t="str">
        <f>A174</f>
        <v>01 Bureau et administration</v>
      </c>
      <c r="B195" s="462"/>
      <c r="C195" s="323" t="s">
        <v>89</v>
      </c>
      <c r="D195" s="310">
        <f>I174</f>
        <v>23.3</v>
      </c>
      <c r="E195" s="226">
        <f>D195+($S195-$D195)/15</f>
        <v>24.633333333333333</v>
      </c>
      <c r="F195" s="226">
        <f>E195+($S195-$D195)/15</f>
        <v>25.966666666666665</v>
      </c>
      <c r="G195" s="226">
        <f t="shared" ref="G195" si="70">F195+($S195-$D195)/15</f>
        <v>27.299999999999997</v>
      </c>
      <c r="H195" s="226">
        <f t="shared" ref="H195" si="71">G195+($S195-$D195)/15</f>
        <v>28.633333333333329</v>
      </c>
      <c r="I195" s="226">
        <f t="shared" ref="I195" si="72">H195+($S195-$D195)/15</f>
        <v>29.966666666666661</v>
      </c>
      <c r="J195" s="226">
        <f t="shared" ref="J195" si="73">I195+($S195-$D195)/15</f>
        <v>31.299999999999994</v>
      </c>
      <c r="K195" s="226">
        <f t="shared" ref="K195" si="74">J195+($S195-$D195)/15</f>
        <v>32.633333333333326</v>
      </c>
      <c r="L195" s="226">
        <f t="shared" ref="L195" si="75">K195+($S195-$D195)/15</f>
        <v>33.966666666666661</v>
      </c>
      <c r="M195" s="226">
        <f t="shared" ref="M195" si="76">L195+($S195-$D195)/15</f>
        <v>35.299999999999997</v>
      </c>
      <c r="N195" s="313">
        <f t="shared" ref="N195" si="77">M195+($S195-$D195)/15</f>
        <v>36.633333333333333</v>
      </c>
      <c r="O195" s="314">
        <f t="shared" ref="O195" si="78">N195+($S195-$D195)/15</f>
        <v>37.966666666666669</v>
      </c>
      <c r="P195" s="227">
        <f t="shared" ref="P195" si="79">O195+($S195-$D195)/15</f>
        <v>39.300000000000004</v>
      </c>
      <c r="Q195" s="227">
        <f t="shared" ref="Q195" si="80">P195+($S195-$D195)/15</f>
        <v>40.63333333333334</v>
      </c>
      <c r="R195" s="227">
        <f t="shared" ref="R195" si="81">Q195+($S195-$D195)/15</f>
        <v>41.966666666666676</v>
      </c>
      <c r="S195" s="259">
        <f>K174</f>
        <v>43.3</v>
      </c>
      <c r="T195" s="227">
        <f>S195+($AH195-$S195)/15</f>
        <v>45.62</v>
      </c>
      <c r="U195" s="227">
        <f t="shared" ref="U195" si="82">T195+($AH195-$S195)/15</f>
        <v>47.94</v>
      </c>
      <c r="V195" s="227">
        <f t="shared" ref="V195" si="83">U195+($AH195-$S195)/15</f>
        <v>50.26</v>
      </c>
      <c r="W195" s="227">
        <f t="shared" ref="W195" si="84">V195+($AH195-$S195)/15</f>
        <v>52.58</v>
      </c>
      <c r="X195" s="314">
        <f t="shared" ref="X195" si="85">W195+($AH195-$S195)/15</f>
        <v>54.9</v>
      </c>
      <c r="Y195" s="228">
        <f t="shared" ref="Y195" si="86">X195+($AH195-$S195)/15</f>
        <v>57.22</v>
      </c>
      <c r="Z195" s="228">
        <f t="shared" ref="Z195" si="87">Y195+($AH195-$S195)/15</f>
        <v>59.54</v>
      </c>
      <c r="AA195" s="228">
        <f t="shared" ref="AA195" si="88">Z195+($AH195-$S195)/15</f>
        <v>61.86</v>
      </c>
      <c r="AB195" s="228">
        <f t="shared" ref="AB195" si="89">AA195+($AH195-$S195)/15</f>
        <v>64.180000000000007</v>
      </c>
      <c r="AC195" s="228">
        <f t="shared" ref="AC195" si="90">AB195+($AH195-$S195)/15</f>
        <v>66.500000000000014</v>
      </c>
      <c r="AD195" s="228">
        <f t="shared" ref="AD195" si="91">AC195+($AH195-$S195)/15</f>
        <v>68.820000000000022</v>
      </c>
      <c r="AE195" s="228">
        <f t="shared" ref="AE195" si="92">AD195+($AH195-$S195)/15</f>
        <v>71.140000000000029</v>
      </c>
      <c r="AF195" s="228">
        <f t="shared" ref="AF195" si="93">AE195+($AH195-$S195)/15</f>
        <v>73.460000000000036</v>
      </c>
      <c r="AG195" s="228">
        <f t="shared" ref="AG195" si="94">AF195+($AH195-$S195)/15</f>
        <v>75.780000000000044</v>
      </c>
      <c r="AH195" s="315">
        <f>M174</f>
        <v>78.100000000000009</v>
      </c>
      <c r="AI195" s="266" t="s">
        <v>90</v>
      </c>
      <c r="AJ195" s="201"/>
    </row>
    <row r="196" spans="1:36" hidden="1">
      <c r="A196" s="235"/>
      <c r="B196" s="231"/>
      <c r="C196" s="113"/>
      <c r="D196" s="312">
        <v>1</v>
      </c>
      <c r="E196" s="125">
        <v>1.1000000000000001</v>
      </c>
      <c r="F196" s="125">
        <v>1.2</v>
      </c>
      <c r="G196" s="125">
        <v>1.3</v>
      </c>
      <c r="H196" s="125">
        <v>1.4</v>
      </c>
      <c r="I196" s="125">
        <v>1.5</v>
      </c>
      <c r="J196" s="125">
        <v>1.6</v>
      </c>
      <c r="K196" s="125">
        <v>1.7</v>
      </c>
      <c r="L196" s="125">
        <v>1.8</v>
      </c>
      <c r="M196" s="125">
        <v>1.9</v>
      </c>
      <c r="N196" s="125">
        <v>2</v>
      </c>
      <c r="O196" s="125">
        <v>2.1</v>
      </c>
      <c r="P196" s="125">
        <v>2.2000000000000002</v>
      </c>
      <c r="Q196" s="125">
        <v>2.2999999999999998</v>
      </c>
      <c r="R196" s="125">
        <v>2.4</v>
      </c>
      <c r="S196" s="260">
        <v>2.5</v>
      </c>
      <c r="T196" s="125">
        <v>2.6</v>
      </c>
      <c r="U196" s="125">
        <v>2.7</v>
      </c>
      <c r="V196" s="125">
        <v>2.8</v>
      </c>
      <c r="W196" s="125">
        <v>2.9</v>
      </c>
      <c r="X196" s="125">
        <v>3</v>
      </c>
      <c r="Y196" s="125">
        <v>3.1</v>
      </c>
      <c r="Z196" s="125">
        <v>3.2</v>
      </c>
      <c r="AA196" s="125">
        <v>3.3</v>
      </c>
      <c r="AB196" s="125">
        <v>3.4</v>
      </c>
      <c r="AC196" s="125">
        <v>3.5</v>
      </c>
      <c r="AD196" s="125">
        <v>3.6</v>
      </c>
      <c r="AE196" s="125">
        <v>3.7</v>
      </c>
      <c r="AF196" s="125">
        <v>3.8</v>
      </c>
      <c r="AG196" s="125">
        <v>3.9</v>
      </c>
      <c r="AH196" s="270">
        <v>4</v>
      </c>
      <c r="AI196" s="232"/>
      <c r="AJ196" s="201"/>
    </row>
    <row r="197" spans="1:36">
      <c r="A197" s="282"/>
      <c r="B197" s="164"/>
      <c r="C197" s="113"/>
      <c r="D197" s="312"/>
      <c r="E197" s="125">
        <f>E195-D195</f>
        <v>1.3333333333333321</v>
      </c>
      <c r="F197" s="125">
        <f t="shared" ref="F197:AH197" si="95">F195-E195</f>
        <v>1.3333333333333321</v>
      </c>
      <c r="G197" s="125">
        <f t="shared" si="95"/>
        <v>1.3333333333333321</v>
      </c>
      <c r="H197" s="125">
        <f t="shared" si="95"/>
        <v>1.3333333333333321</v>
      </c>
      <c r="I197" s="125">
        <f t="shared" si="95"/>
        <v>1.3333333333333321</v>
      </c>
      <c r="J197" s="125">
        <f t="shared" si="95"/>
        <v>1.3333333333333321</v>
      </c>
      <c r="K197" s="125">
        <f t="shared" si="95"/>
        <v>1.3333333333333321</v>
      </c>
      <c r="L197" s="125">
        <f t="shared" si="95"/>
        <v>1.3333333333333357</v>
      </c>
      <c r="M197" s="125">
        <f t="shared" si="95"/>
        <v>1.3333333333333357</v>
      </c>
      <c r="N197" s="125">
        <f t="shared" si="95"/>
        <v>1.3333333333333357</v>
      </c>
      <c r="O197" s="125">
        <f t="shared" si="95"/>
        <v>1.3333333333333357</v>
      </c>
      <c r="P197" s="125">
        <f t="shared" si="95"/>
        <v>1.3333333333333357</v>
      </c>
      <c r="Q197" s="125">
        <f t="shared" si="95"/>
        <v>1.3333333333333357</v>
      </c>
      <c r="R197" s="125">
        <f t="shared" si="95"/>
        <v>1.3333333333333357</v>
      </c>
      <c r="S197" s="260">
        <f t="shared" si="95"/>
        <v>1.3333333333333215</v>
      </c>
      <c r="T197" s="125">
        <f t="shared" si="95"/>
        <v>2.3200000000000003</v>
      </c>
      <c r="U197" s="125">
        <f t="shared" si="95"/>
        <v>2.3200000000000003</v>
      </c>
      <c r="V197" s="125">
        <f t="shared" si="95"/>
        <v>2.3200000000000003</v>
      </c>
      <c r="W197" s="125">
        <f t="shared" si="95"/>
        <v>2.3200000000000003</v>
      </c>
      <c r="X197" s="125">
        <f t="shared" si="95"/>
        <v>2.3200000000000003</v>
      </c>
      <c r="Y197" s="125">
        <f t="shared" si="95"/>
        <v>2.3200000000000003</v>
      </c>
      <c r="Z197" s="125">
        <f t="shared" si="95"/>
        <v>2.3200000000000003</v>
      </c>
      <c r="AA197" s="125">
        <f t="shared" si="95"/>
        <v>2.3200000000000003</v>
      </c>
      <c r="AB197" s="125">
        <f t="shared" si="95"/>
        <v>2.3200000000000074</v>
      </c>
      <c r="AC197" s="125">
        <f t="shared" si="95"/>
        <v>2.3200000000000074</v>
      </c>
      <c r="AD197" s="125">
        <f t="shared" si="95"/>
        <v>2.3200000000000074</v>
      </c>
      <c r="AE197" s="125">
        <f t="shared" si="95"/>
        <v>2.3200000000000074</v>
      </c>
      <c r="AF197" s="125">
        <f t="shared" si="95"/>
        <v>2.3200000000000074</v>
      </c>
      <c r="AG197" s="125">
        <f t="shared" si="95"/>
        <v>2.3200000000000074</v>
      </c>
      <c r="AH197" s="270">
        <f t="shared" si="95"/>
        <v>2.3199999999999648</v>
      </c>
      <c r="AI197" s="232"/>
      <c r="AJ197" s="201"/>
    </row>
    <row r="198" spans="1:36">
      <c r="A198" s="459" t="str">
        <f>A175</f>
        <v>02 Commerce</v>
      </c>
      <c r="B198" s="460"/>
      <c r="C198" s="323" t="s">
        <v>89</v>
      </c>
      <c r="D198" s="311">
        <f>I175</f>
        <v>6.6</v>
      </c>
      <c r="E198" s="226">
        <f>D198+($S198-$D198)/15</f>
        <v>7.3199999999999994</v>
      </c>
      <c r="F198" s="226">
        <f>E198+($S198-$D198)/15</f>
        <v>8.0399999999999991</v>
      </c>
      <c r="G198" s="226">
        <f t="shared" ref="G198" si="96">F198+($S198-$D198)/15</f>
        <v>8.76</v>
      </c>
      <c r="H198" s="226">
        <f t="shared" ref="H198" si="97">G198+($S198-$D198)/15</f>
        <v>9.48</v>
      </c>
      <c r="I198" s="226">
        <f t="shared" ref="I198" si="98">H198+($S198-$D198)/15</f>
        <v>10.200000000000001</v>
      </c>
      <c r="J198" s="226">
        <f t="shared" ref="J198" si="99">I198+($S198-$D198)/15</f>
        <v>10.920000000000002</v>
      </c>
      <c r="K198" s="226">
        <f t="shared" ref="K198" si="100">J198+($S198-$D198)/15</f>
        <v>11.640000000000002</v>
      </c>
      <c r="L198" s="226">
        <f t="shared" ref="L198" si="101">K198+($S198-$D198)/15</f>
        <v>12.360000000000003</v>
      </c>
      <c r="M198" s="226">
        <f t="shared" ref="M198" si="102">L198+($S198-$D198)/15</f>
        <v>13.080000000000004</v>
      </c>
      <c r="N198" s="226">
        <f t="shared" ref="N198" si="103">M198+($S198-$D198)/15</f>
        <v>13.800000000000004</v>
      </c>
      <c r="O198" s="227">
        <f t="shared" ref="O198" si="104">N198+($S198-$D198)/15</f>
        <v>14.520000000000005</v>
      </c>
      <c r="P198" s="227">
        <f t="shared" ref="P198" si="105">O198+($S198-$D198)/15</f>
        <v>15.240000000000006</v>
      </c>
      <c r="Q198" s="227">
        <f t="shared" ref="Q198" si="106">P198+($S198-$D198)/15</f>
        <v>15.960000000000006</v>
      </c>
      <c r="R198" s="227">
        <f t="shared" ref="R198" si="107">Q198+($S198-$D198)/15</f>
        <v>16.680000000000007</v>
      </c>
      <c r="S198" s="259">
        <f>K175</f>
        <v>17.399999999999999</v>
      </c>
      <c r="T198" s="227">
        <f>S198+($AH198-$S198)/15</f>
        <v>18.533333333333331</v>
      </c>
      <c r="U198" s="227">
        <f t="shared" ref="U198" si="108">T198+($AH198-$S198)/15</f>
        <v>19.666666666666664</v>
      </c>
      <c r="V198" s="227">
        <f t="shared" ref="V198" si="109">U198+($AH198-$S198)/15</f>
        <v>20.799999999999997</v>
      </c>
      <c r="W198" s="227">
        <f t="shared" ref="W198" si="110">V198+($AH198-$S198)/15</f>
        <v>21.93333333333333</v>
      </c>
      <c r="X198" s="227">
        <f t="shared" ref="X198" si="111">W198+($AH198-$S198)/15</f>
        <v>23.066666666666663</v>
      </c>
      <c r="Y198" s="228">
        <f t="shared" ref="Y198" si="112">X198+($AH198-$S198)/15</f>
        <v>24.199999999999996</v>
      </c>
      <c r="Z198" s="228">
        <f t="shared" ref="Z198" si="113">Y198+($AH198-$S198)/15</f>
        <v>25.333333333333329</v>
      </c>
      <c r="AA198" s="228">
        <f t="shared" ref="AA198" si="114">Z198+($AH198-$S198)/15</f>
        <v>26.466666666666661</v>
      </c>
      <c r="AB198" s="228">
        <f t="shared" ref="AB198" si="115">AA198+($AH198-$S198)/15</f>
        <v>27.599999999999994</v>
      </c>
      <c r="AC198" s="228">
        <f t="shared" ref="AC198" si="116">AB198+($AH198-$S198)/15</f>
        <v>28.733333333333327</v>
      </c>
      <c r="AD198" s="228">
        <f t="shared" ref="AD198" si="117">AC198+($AH198-$S198)/15</f>
        <v>29.86666666666666</v>
      </c>
      <c r="AE198" s="228">
        <f t="shared" ref="AE198" si="118">AD198+($AH198-$S198)/15</f>
        <v>30.999999999999993</v>
      </c>
      <c r="AF198" s="228">
        <f t="shared" ref="AF198" si="119">AE198+($AH198-$S198)/15</f>
        <v>32.133333333333326</v>
      </c>
      <c r="AG198" s="228">
        <f t="shared" ref="AG198" si="120">AF198+($AH198-$S198)/15</f>
        <v>33.266666666666659</v>
      </c>
      <c r="AH198" s="316">
        <f>M175</f>
        <v>34.4</v>
      </c>
      <c r="AI198" s="266" t="s">
        <v>90</v>
      </c>
      <c r="AJ198" s="201"/>
    </row>
    <row r="199" spans="1:36" hidden="1">
      <c r="A199" s="235"/>
      <c r="B199" s="231"/>
      <c r="C199" s="113"/>
      <c r="D199" s="312">
        <v>1</v>
      </c>
      <c r="E199" s="125">
        <v>1.1000000000000001</v>
      </c>
      <c r="F199" s="125">
        <v>1.2</v>
      </c>
      <c r="G199" s="125">
        <v>1.3</v>
      </c>
      <c r="H199" s="125">
        <v>1.4</v>
      </c>
      <c r="I199" s="125">
        <v>1.5</v>
      </c>
      <c r="J199" s="125">
        <v>1.6</v>
      </c>
      <c r="K199" s="125">
        <v>1.7</v>
      </c>
      <c r="L199" s="125">
        <v>1.8</v>
      </c>
      <c r="M199" s="125">
        <v>1.9</v>
      </c>
      <c r="N199" s="125">
        <v>2</v>
      </c>
      <c r="O199" s="125">
        <v>2.1</v>
      </c>
      <c r="P199" s="125">
        <v>2.2000000000000002</v>
      </c>
      <c r="Q199" s="125">
        <v>2.2999999999999998</v>
      </c>
      <c r="R199" s="125">
        <v>2.4</v>
      </c>
      <c r="S199" s="260">
        <v>2.5</v>
      </c>
      <c r="T199" s="125">
        <v>2.6</v>
      </c>
      <c r="U199" s="125">
        <v>2.7</v>
      </c>
      <c r="V199" s="125">
        <v>2.8</v>
      </c>
      <c r="W199" s="125">
        <v>2.9</v>
      </c>
      <c r="X199" s="125">
        <v>3</v>
      </c>
      <c r="Y199" s="125">
        <v>3.1</v>
      </c>
      <c r="Z199" s="125">
        <v>3.2</v>
      </c>
      <c r="AA199" s="125">
        <v>3.3</v>
      </c>
      <c r="AB199" s="125">
        <v>3.4</v>
      </c>
      <c r="AC199" s="125">
        <v>3.5</v>
      </c>
      <c r="AD199" s="125">
        <v>3.6</v>
      </c>
      <c r="AE199" s="125">
        <v>3.7</v>
      </c>
      <c r="AF199" s="125">
        <v>3.8</v>
      </c>
      <c r="AG199" s="125">
        <v>3.9</v>
      </c>
      <c r="AH199" s="270">
        <v>4</v>
      </c>
      <c r="AI199" s="232"/>
      <c r="AJ199" s="201"/>
    </row>
    <row r="200" spans="1:36">
      <c r="A200" s="282"/>
      <c r="B200" s="164"/>
      <c r="C200" s="113"/>
      <c r="D200" s="312"/>
      <c r="E200" s="125">
        <f>E198-D198</f>
        <v>0.71999999999999975</v>
      </c>
      <c r="F200" s="125">
        <f t="shared" ref="F200:AH200" si="121">F198-E198</f>
        <v>0.71999999999999975</v>
      </c>
      <c r="G200" s="125">
        <f t="shared" si="121"/>
        <v>0.72000000000000064</v>
      </c>
      <c r="H200" s="125">
        <f t="shared" si="121"/>
        <v>0.72000000000000064</v>
      </c>
      <c r="I200" s="125">
        <f t="shared" si="121"/>
        <v>0.72000000000000064</v>
      </c>
      <c r="J200" s="125">
        <f t="shared" si="121"/>
        <v>0.72000000000000064</v>
      </c>
      <c r="K200" s="125">
        <f t="shared" si="121"/>
        <v>0.72000000000000064</v>
      </c>
      <c r="L200" s="125">
        <f t="shared" si="121"/>
        <v>0.72000000000000064</v>
      </c>
      <c r="M200" s="125">
        <f t="shared" si="121"/>
        <v>0.72000000000000064</v>
      </c>
      <c r="N200" s="125">
        <f t="shared" si="121"/>
        <v>0.72000000000000064</v>
      </c>
      <c r="O200" s="125">
        <f t="shared" si="121"/>
        <v>0.72000000000000064</v>
      </c>
      <c r="P200" s="125">
        <f t="shared" si="121"/>
        <v>0.72000000000000064</v>
      </c>
      <c r="Q200" s="125">
        <f t="shared" si="121"/>
        <v>0.72000000000000064</v>
      </c>
      <c r="R200" s="125">
        <f t="shared" si="121"/>
        <v>0.72000000000000064</v>
      </c>
      <c r="S200" s="260">
        <f t="shared" si="121"/>
        <v>0.71999999999999176</v>
      </c>
      <c r="T200" s="125">
        <f t="shared" si="121"/>
        <v>1.1333333333333329</v>
      </c>
      <c r="U200" s="125">
        <f t="shared" si="121"/>
        <v>1.1333333333333329</v>
      </c>
      <c r="V200" s="125">
        <f t="shared" si="121"/>
        <v>1.1333333333333329</v>
      </c>
      <c r="W200" s="125">
        <f t="shared" si="121"/>
        <v>1.1333333333333329</v>
      </c>
      <c r="X200" s="125">
        <f t="shared" si="121"/>
        <v>1.1333333333333329</v>
      </c>
      <c r="Y200" s="125">
        <f t="shared" si="121"/>
        <v>1.1333333333333329</v>
      </c>
      <c r="Z200" s="125">
        <f t="shared" si="121"/>
        <v>1.1333333333333329</v>
      </c>
      <c r="AA200" s="125">
        <f t="shared" si="121"/>
        <v>1.1333333333333329</v>
      </c>
      <c r="AB200" s="125">
        <f t="shared" si="121"/>
        <v>1.1333333333333329</v>
      </c>
      <c r="AC200" s="125">
        <f t="shared" si="121"/>
        <v>1.1333333333333329</v>
      </c>
      <c r="AD200" s="125">
        <f t="shared" si="121"/>
        <v>1.1333333333333329</v>
      </c>
      <c r="AE200" s="125">
        <f t="shared" si="121"/>
        <v>1.1333333333333329</v>
      </c>
      <c r="AF200" s="125">
        <f t="shared" si="121"/>
        <v>1.1333333333333329</v>
      </c>
      <c r="AG200" s="125">
        <f t="shared" si="121"/>
        <v>1.1333333333333329</v>
      </c>
      <c r="AH200" s="270">
        <f t="shared" si="121"/>
        <v>1.13333333333334</v>
      </c>
      <c r="AI200" s="232"/>
      <c r="AJ200" s="201"/>
    </row>
    <row r="201" spans="1:36">
      <c r="A201" s="459" t="str">
        <f>A176</f>
        <v>03 Résidence</v>
      </c>
      <c r="B201" s="460"/>
      <c r="C201" s="323" t="s">
        <v>89</v>
      </c>
      <c r="D201" s="311">
        <f>I176</f>
        <v>15.999999999999998</v>
      </c>
      <c r="E201" s="226">
        <f>D201+($S201-$D201)/15</f>
        <v>16.586666666666666</v>
      </c>
      <c r="F201" s="226">
        <f>E201+($S201-$D201)/15</f>
        <v>17.173333333333332</v>
      </c>
      <c r="G201" s="226">
        <f t="shared" ref="G201" si="122">F201+($S201-$D201)/15</f>
        <v>17.759999999999998</v>
      </c>
      <c r="H201" s="226">
        <f t="shared" ref="H201" si="123">G201+($S201-$D201)/15</f>
        <v>18.346666666666664</v>
      </c>
      <c r="I201" s="226">
        <f t="shared" ref="I201" si="124">H201+($S201-$D201)/15</f>
        <v>18.93333333333333</v>
      </c>
      <c r="J201" s="226">
        <f t="shared" ref="J201" si="125">I201+($S201-$D201)/15</f>
        <v>19.519999999999996</v>
      </c>
      <c r="K201" s="226">
        <f t="shared" ref="K201" si="126">J201+($S201-$D201)/15</f>
        <v>20.106666666666662</v>
      </c>
      <c r="L201" s="226">
        <f t="shared" ref="L201" si="127">K201+($S201-$D201)/15</f>
        <v>20.693333333333328</v>
      </c>
      <c r="M201" s="226">
        <f t="shared" ref="M201" si="128">L201+($S201-$D201)/15</f>
        <v>21.279999999999994</v>
      </c>
      <c r="N201" s="226">
        <f t="shared" ref="N201" si="129">M201+($S201-$D201)/15</f>
        <v>21.86666666666666</v>
      </c>
      <c r="O201" s="227">
        <f t="shared" ref="O201" si="130">N201+($S201-$D201)/15</f>
        <v>22.453333333333326</v>
      </c>
      <c r="P201" s="227">
        <f t="shared" ref="P201" si="131">O201+($S201-$D201)/15</f>
        <v>23.039999999999992</v>
      </c>
      <c r="Q201" s="227">
        <f t="shared" ref="Q201" si="132">P201+($S201-$D201)/15</f>
        <v>23.626666666666658</v>
      </c>
      <c r="R201" s="227">
        <f t="shared" ref="R201" si="133">Q201+($S201-$D201)/15</f>
        <v>24.213333333333324</v>
      </c>
      <c r="S201" s="259">
        <f>K176</f>
        <v>24.799999999999997</v>
      </c>
      <c r="T201" s="227">
        <f>S201+($AH201-$S201)/15</f>
        <v>25.539999999999996</v>
      </c>
      <c r="U201" s="227">
        <f t="shared" ref="U201" si="134">T201+($AH201-$S201)/15</f>
        <v>26.279999999999994</v>
      </c>
      <c r="V201" s="227">
        <f t="shared" ref="V201" si="135">U201+($AH201-$S201)/15</f>
        <v>27.019999999999992</v>
      </c>
      <c r="W201" s="227">
        <f t="shared" ref="W201" si="136">V201+($AH201-$S201)/15</f>
        <v>27.759999999999991</v>
      </c>
      <c r="X201" s="227">
        <f t="shared" ref="X201" si="137">W201+($AH201-$S201)/15</f>
        <v>28.499999999999989</v>
      </c>
      <c r="Y201" s="228">
        <f t="shared" ref="Y201" si="138">X201+($AH201-$S201)/15</f>
        <v>29.239999999999988</v>
      </c>
      <c r="Z201" s="228">
        <f t="shared" ref="Z201" si="139">Y201+($AH201-$S201)/15</f>
        <v>29.979999999999986</v>
      </c>
      <c r="AA201" s="228">
        <f t="shared" ref="AA201" si="140">Z201+($AH201-$S201)/15</f>
        <v>30.719999999999985</v>
      </c>
      <c r="AB201" s="228">
        <f t="shared" ref="AB201" si="141">AA201+($AH201-$S201)/15</f>
        <v>31.459999999999983</v>
      </c>
      <c r="AC201" s="228">
        <f t="shared" ref="AC201" si="142">AB201+($AH201-$S201)/15</f>
        <v>32.199999999999982</v>
      </c>
      <c r="AD201" s="228">
        <f t="shared" ref="AD201" si="143">AC201+($AH201-$S201)/15</f>
        <v>32.939999999999984</v>
      </c>
      <c r="AE201" s="228">
        <f t="shared" ref="AE201" si="144">AD201+($AH201-$S201)/15</f>
        <v>33.679999999999986</v>
      </c>
      <c r="AF201" s="228">
        <f t="shared" ref="AF201" si="145">AE201+($AH201-$S201)/15</f>
        <v>34.419999999999987</v>
      </c>
      <c r="AG201" s="228">
        <f t="shared" ref="AG201" si="146">AF201+($AH201-$S201)/15</f>
        <v>35.159999999999989</v>
      </c>
      <c r="AH201" s="316">
        <f>M176</f>
        <v>35.9</v>
      </c>
      <c r="AI201" s="266" t="s">
        <v>90</v>
      </c>
      <c r="AJ201" s="201"/>
    </row>
    <row r="202" spans="1:36" hidden="1">
      <c r="A202" s="235"/>
      <c r="B202" s="231"/>
      <c r="C202" s="113"/>
      <c r="D202" s="312">
        <v>1</v>
      </c>
      <c r="E202" s="125">
        <v>1.1000000000000001</v>
      </c>
      <c r="F202" s="125">
        <v>1.2</v>
      </c>
      <c r="G202" s="125">
        <v>1.3</v>
      </c>
      <c r="H202" s="125">
        <v>1.4</v>
      </c>
      <c r="I202" s="125">
        <v>1.5</v>
      </c>
      <c r="J202" s="125">
        <v>1.6</v>
      </c>
      <c r="K202" s="125">
        <v>1.7</v>
      </c>
      <c r="L202" s="125">
        <v>1.8</v>
      </c>
      <c r="M202" s="125">
        <v>1.9</v>
      </c>
      <c r="N202" s="125">
        <v>2</v>
      </c>
      <c r="O202" s="125">
        <v>2.1</v>
      </c>
      <c r="P202" s="125">
        <v>2.2000000000000002</v>
      </c>
      <c r="Q202" s="125">
        <v>2.2999999999999998</v>
      </c>
      <c r="R202" s="125">
        <v>2.4</v>
      </c>
      <c r="S202" s="260">
        <v>2.5</v>
      </c>
      <c r="T202" s="125">
        <v>2.6</v>
      </c>
      <c r="U202" s="125">
        <v>2.7</v>
      </c>
      <c r="V202" s="125">
        <v>2.8</v>
      </c>
      <c r="W202" s="125">
        <v>2.9</v>
      </c>
      <c r="X202" s="125">
        <v>3</v>
      </c>
      <c r="Y202" s="125">
        <v>3.1</v>
      </c>
      <c r="Z202" s="125">
        <v>3.2</v>
      </c>
      <c r="AA202" s="125">
        <v>3.3</v>
      </c>
      <c r="AB202" s="125">
        <v>3.4</v>
      </c>
      <c r="AC202" s="125">
        <v>3.5</v>
      </c>
      <c r="AD202" s="125">
        <v>3.6</v>
      </c>
      <c r="AE202" s="125">
        <v>3.7</v>
      </c>
      <c r="AF202" s="125">
        <v>3.8</v>
      </c>
      <c r="AG202" s="125">
        <v>3.9</v>
      </c>
      <c r="AH202" s="270">
        <v>4</v>
      </c>
      <c r="AI202" s="232"/>
      <c r="AJ202" s="201"/>
    </row>
    <row r="203" spans="1:36">
      <c r="A203" s="282"/>
      <c r="B203" s="164"/>
      <c r="C203" s="113"/>
      <c r="D203" s="312"/>
      <c r="E203" s="125">
        <f>E201-D201</f>
        <v>0.58666666666666778</v>
      </c>
      <c r="F203" s="125">
        <f t="shared" ref="F203:AH203" si="147">F201-E201</f>
        <v>0.586666666666666</v>
      </c>
      <c r="G203" s="125">
        <f t="shared" si="147"/>
        <v>0.586666666666666</v>
      </c>
      <c r="H203" s="125">
        <f t="shared" si="147"/>
        <v>0.586666666666666</v>
      </c>
      <c r="I203" s="125">
        <f t="shared" si="147"/>
        <v>0.586666666666666</v>
      </c>
      <c r="J203" s="125">
        <f t="shared" si="147"/>
        <v>0.586666666666666</v>
      </c>
      <c r="K203" s="125">
        <f t="shared" si="147"/>
        <v>0.586666666666666</v>
      </c>
      <c r="L203" s="125">
        <f t="shared" si="147"/>
        <v>0.586666666666666</v>
      </c>
      <c r="M203" s="125">
        <f t="shared" si="147"/>
        <v>0.586666666666666</v>
      </c>
      <c r="N203" s="125">
        <f t="shared" si="147"/>
        <v>0.586666666666666</v>
      </c>
      <c r="O203" s="125">
        <f t="shared" si="147"/>
        <v>0.586666666666666</v>
      </c>
      <c r="P203" s="125">
        <f t="shared" si="147"/>
        <v>0.586666666666666</v>
      </c>
      <c r="Q203" s="125">
        <f t="shared" si="147"/>
        <v>0.586666666666666</v>
      </c>
      <c r="R203" s="125">
        <f t="shared" si="147"/>
        <v>0.586666666666666</v>
      </c>
      <c r="S203" s="260">
        <f t="shared" si="147"/>
        <v>0.58666666666667311</v>
      </c>
      <c r="T203" s="125">
        <f t="shared" si="147"/>
        <v>0.73999999999999844</v>
      </c>
      <c r="U203" s="125">
        <f t="shared" si="147"/>
        <v>0.73999999999999844</v>
      </c>
      <c r="V203" s="125">
        <f t="shared" si="147"/>
        <v>0.73999999999999844</v>
      </c>
      <c r="W203" s="125">
        <f t="shared" si="147"/>
        <v>0.73999999999999844</v>
      </c>
      <c r="X203" s="125">
        <f t="shared" si="147"/>
        <v>0.73999999999999844</v>
      </c>
      <c r="Y203" s="125">
        <f t="shared" si="147"/>
        <v>0.73999999999999844</v>
      </c>
      <c r="Z203" s="125">
        <f t="shared" si="147"/>
        <v>0.73999999999999844</v>
      </c>
      <c r="AA203" s="125">
        <f t="shared" si="147"/>
        <v>0.73999999999999844</v>
      </c>
      <c r="AB203" s="125">
        <f t="shared" si="147"/>
        <v>0.73999999999999844</v>
      </c>
      <c r="AC203" s="125">
        <f t="shared" si="147"/>
        <v>0.73999999999999844</v>
      </c>
      <c r="AD203" s="125">
        <f t="shared" si="147"/>
        <v>0.74000000000000199</v>
      </c>
      <c r="AE203" s="125">
        <f t="shared" si="147"/>
        <v>0.74000000000000199</v>
      </c>
      <c r="AF203" s="125">
        <f t="shared" si="147"/>
        <v>0.74000000000000199</v>
      </c>
      <c r="AG203" s="125">
        <f t="shared" si="147"/>
        <v>0.74000000000000199</v>
      </c>
      <c r="AH203" s="270">
        <f t="shared" si="147"/>
        <v>0.74000000000000909</v>
      </c>
      <c r="AI203" s="232"/>
      <c r="AJ203" s="201"/>
    </row>
    <row r="204" spans="1:36">
      <c r="A204" s="459" t="str">
        <f>A177</f>
        <v>04 Enseignement, formation et recherche</v>
      </c>
      <c r="B204" s="460"/>
      <c r="C204" s="323" t="s">
        <v>89</v>
      </c>
      <c r="D204" s="311">
        <f>I177</f>
        <v>26.6</v>
      </c>
      <c r="E204" s="226">
        <f>D204+($S204-$D204)/15</f>
        <v>27.993333333333336</v>
      </c>
      <c r="F204" s="226">
        <f>E204+($S204-$D204)/15</f>
        <v>29.38666666666667</v>
      </c>
      <c r="G204" s="226">
        <f t="shared" ref="G204" si="148">F204+($S204-$D204)/15</f>
        <v>30.780000000000005</v>
      </c>
      <c r="H204" s="226">
        <f t="shared" ref="H204" si="149">G204+($S204-$D204)/15</f>
        <v>32.173333333333339</v>
      </c>
      <c r="I204" s="226">
        <f t="shared" ref="I204" si="150">H204+($S204-$D204)/15</f>
        <v>33.56666666666667</v>
      </c>
      <c r="J204" s="226">
        <f t="shared" ref="J204" si="151">I204+($S204-$D204)/15</f>
        <v>34.96</v>
      </c>
      <c r="K204" s="226">
        <f t="shared" ref="K204" si="152">J204+($S204-$D204)/15</f>
        <v>36.353333333333332</v>
      </c>
      <c r="L204" s="226">
        <f t="shared" ref="L204" si="153">K204+($S204-$D204)/15</f>
        <v>37.746666666666663</v>
      </c>
      <c r="M204" s="226">
        <f t="shared" ref="M204" si="154">L204+($S204-$D204)/15</f>
        <v>39.139999999999993</v>
      </c>
      <c r="N204" s="226">
        <f t="shared" ref="N204" si="155">M204+($S204-$D204)/15</f>
        <v>40.533333333333324</v>
      </c>
      <c r="O204" s="227">
        <f t="shared" ref="O204" si="156">N204+($S204-$D204)/15</f>
        <v>41.926666666666655</v>
      </c>
      <c r="P204" s="227">
        <f t="shared" ref="P204" si="157">O204+($S204-$D204)/15</f>
        <v>43.319999999999986</v>
      </c>
      <c r="Q204" s="227">
        <f t="shared" ref="Q204" si="158">P204+($S204-$D204)/15</f>
        <v>44.713333333333317</v>
      </c>
      <c r="R204" s="227">
        <f t="shared" ref="R204" si="159">Q204+($S204-$D204)/15</f>
        <v>46.106666666666648</v>
      </c>
      <c r="S204" s="259">
        <f>K177</f>
        <v>47.5</v>
      </c>
      <c r="T204" s="227">
        <f>S204+($AH204-$S204)/15</f>
        <v>49.946666666666665</v>
      </c>
      <c r="U204" s="227">
        <f t="shared" ref="U204" si="160">T204+($AH204-$S204)/15</f>
        <v>52.393333333333331</v>
      </c>
      <c r="V204" s="227">
        <f t="shared" ref="V204" si="161">U204+($AH204-$S204)/15</f>
        <v>54.839999999999996</v>
      </c>
      <c r="W204" s="227">
        <f t="shared" ref="W204" si="162">V204+($AH204-$S204)/15</f>
        <v>57.286666666666662</v>
      </c>
      <c r="X204" s="227">
        <f t="shared" ref="X204" si="163">W204+($AH204-$S204)/15</f>
        <v>59.733333333333327</v>
      </c>
      <c r="Y204" s="228">
        <f t="shared" ref="Y204" si="164">X204+($AH204-$S204)/15</f>
        <v>62.179999999999993</v>
      </c>
      <c r="Z204" s="228">
        <f t="shared" ref="Z204" si="165">Y204+($AH204-$S204)/15</f>
        <v>64.626666666666665</v>
      </c>
      <c r="AA204" s="228">
        <f t="shared" ref="AA204" si="166">Z204+($AH204-$S204)/15</f>
        <v>67.073333333333338</v>
      </c>
      <c r="AB204" s="228">
        <f t="shared" ref="AB204" si="167">AA204+($AH204-$S204)/15</f>
        <v>69.52000000000001</v>
      </c>
      <c r="AC204" s="228">
        <f t="shared" ref="AC204" si="168">AB204+($AH204-$S204)/15</f>
        <v>71.966666666666683</v>
      </c>
      <c r="AD204" s="228">
        <f t="shared" ref="AD204" si="169">AC204+($AH204-$S204)/15</f>
        <v>74.413333333333355</v>
      </c>
      <c r="AE204" s="228">
        <f t="shared" ref="AE204" si="170">AD204+($AH204-$S204)/15</f>
        <v>76.860000000000028</v>
      </c>
      <c r="AF204" s="228">
        <f t="shared" ref="AF204" si="171">AE204+($AH204-$S204)/15</f>
        <v>79.3066666666667</v>
      </c>
      <c r="AG204" s="228">
        <f t="shared" ref="AG204" si="172">AF204+($AH204-$S204)/15</f>
        <v>81.753333333333373</v>
      </c>
      <c r="AH204" s="316">
        <f>M177</f>
        <v>84.2</v>
      </c>
      <c r="AI204" s="266" t="s">
        <v>90</v>
      </c>
      <c r="AJ204" s="201"/>
    </row>
    <row r="205" spans="1:36" hidden="1">
      <c r="A205" s="235"/>
      <c r="B205" s="231"/>
      <c r="C205" s="113"/>
      <c r="D205" s="312">
        <v>1</v>
      </c>
      <c r="E205" s="125">
        <v>1.1000000000000001</v>
      </c>
      <c r="F205" s="125">
        <v>1.2</v>
      </c>
      <c r="G205" s="125">
        <v>1.3</v>
      </c>
      <c r="H205" s="125">
        <v>1.4</v>
      </c>
      <c r="I205" s="125">
        <v>1.5</v>
      </c>
      <c r="J205" s="125">
        <v>1.6</v>
      </c>
      <c r="K205" s="125">
        <v>1.7</v>
      </c>
      <c r="L205" s="125">
        <v>1.8</v>
      </c>
      <c r="M205" s="125">
        <v>1.9</v>
      </c>
      <c r="N205" s="125">
        <v>2</v>
      </c>
      <c r="O205" s="125">
        <v>2.1</v>
      </c>
      <c r="P205" s="125">
        <v>2.2000000000000002</v>
      </c>
      <c r="Q205" s="125">
        <v>2.2999999999999998</v>
      </c>
      <c r="R205" s="125">
        <v>2.4</v>
      </c>
      <c r="S205" s="260">
        <v>2.5</v>
      </c>
      <c r="T205" s="125">
        <v>2.6</v>
      </c>
      <c r="U205" s="125">
        <v>2.7</v>
      </c>
      <c r="V205" s="125">
        <v>2.8</v>
      </c>
      <c r="W205" s="125">
        <v>2.9</v>
      </c>
      <c r="X205" s="125">
        <v>3</v>
      </c>
      <c r="Y205" s="125">
        <v>3.1</v>
      </c>
      <c r="Z205" s="125">
        <v>3.2</v>
      </c>
      <c r="AA205" s="125">
        <v>3.3</v>
      </c>
      <c r="AB205" s="125">
        <v>3.4</v>
      </c>
      <c r="AC205" s="125">
        <v>3.5</v>
      </c>
      <c r="AD205" s="125">
        <v>3.6</v>
      </c>
      <c r="AE205" s="125">
        <v>3.7</v>
      </c>
      <c r="AF205" s="125">
        <v>3.8</v>
      </c>
      <c r="AG205" s="125">
        <v>3.9</v>
      </c>
      <c r="AH205" s="270">
        <v>4</v>
      </c>
      <c r="AI205" s="232"/>
      <c r="AJ205" s="201"/>
    </row>
    <row r="206" spans="1:36">
      <c r="A206" s="282"/>
      <c r="B206" s="164"/>
      <c r="C206" s="113"/>
      <c r="D206" s="312"/>
      <c r="E206" s="125">
        <f>E204-D204</f>
        <v>1.3933333333333344</v>
      </c>
      <c r="F206" s="125">
        <f t="shared" ref="F206:AH206" si="173">F204-E204</f>
        <v>1.3933333333333344</v>
      </c>
      <c r="G206" s="125">
        <f t="shared" si="173"/>
        <v>1.3933333333333344</v>
      </c>
      <c r="H206" s="125">
        <f t="shared" si="173"/>
        <v>1.3933333333333344</v>
      </c>
      <c r="I206" s="125">
        <f t="shared" si="173"/>
        <v>1.3933333333333309</v>
      </c>
      <c r="J206" s="125">
        <f t="shared" si="173"/>
        <v>1.3933333333333309</v>
      </c>
      <c r="K206" s="125">
        <f t="shared" si="173"/>
        <v>1.3933333333333309</v>
      </c>
      <c r="L206" s="125">
        <f t="shared" si="173"/>
        <v>1.3933333333333309</v>
      </c>
      <c r="M206" s="125">
        <f t="shared" si="173"/>
        <v>1.3933333333333309</v>
      </c>
      <c r="N206" s="125">
        <f t="shared" si="173"/>
        <v>1.3933333333333309</v>
      </c>
      <c r="O206" s="125">
        <f t="shared" si="173"/>
        <v>1.3933333333333309</v>
      </c>
      <c r="P206" s="125">
        <f t="shared" si="173"/>
        <v>1.3933333333333309</v>
      </c>
      <c r="Q206" s="125">
        <f t="shared" si="173"/>
        <v>1.3933333333333309</v>
      </c>
      <c r="R206" s="125">
        <f t="shared" si="173"/>
        <v>1.3933333333333309</v>
      </c>
      <c r="S206" s="260">
        <f t="shared" si="173"/>
        <v>1.3933333333333522</v>
      </c>
      <c r="T206" s="125">
        <f t="shared" si="173"/>
        <v>2.4466666666666654</v>
      </c>
      <c r="U206" s="125">
        <f t="shared" si="173"/>
        <v>2.4466666666666654</v>
      </c>
      <c r="V206" s="125">
        <f t="shared" si="173"/>
        <v>2.4466666666666654</v>
      </c>
      <c r="W206" s="125">
        <f t="shared" si="173"/>
        <v>2.4466666666666654</v>
      </c>
      <c r="X206" s="125">
        <f t="shared" si="173"/>
        <v>2.4466666666666654</v>
      </c>
      <c r="Y206" s="125">
        <f t="shared" si="173"/>
        <v>2.4466666666666654</v>
      </c>
      <c r="Z206" s="125">
        <f t="shared" si="173"/>
        <v>2.4466666666666725</v>
      </c>
      <c r="AA206" s="125">
        <f t="shared" si="173"/>
        <v>2.4466666666666725</v>
      </c>
      <c r="AB206" s="125">
        <f t="shared" si="173"/>
        <v>2.4466666666666725</v>
      </c>
      <c r="AC206" s="125">
        <f t="shared" si="173"/>
        <v>2.4466666666666725</v>
      </c>
      <c r="AD206" s="125">
        <f t="shared" si="173"/>
        <v>2.4466666666666725</v>
      </c>
      <c r="AE206" s="125">
        <f t="shared" si="173"/>
        <v>2.4466666666666725</v>
      </c>
      <c r="AF206" s="125">
        <f t="shared" si="173"/>
        <v>2.4466666666666725</v>
      </c>
      <c r="AG206" s="125">
        <f t="shared" si="173"/>
        <v>2.4466666666666725</v>
      </c>
      <c r="AH206" s="270">
        <f t="shared" si="173"/>
        <v>2.4466666666666299</v>
      </c>
      <c r="AI206" s="232"/>
      <c r="AJ206" s="201"/>
    </row>
    <row r="207" spans="1:36">
      <c r="A207" s="459" t="str">
        <f>A178</f>
        <v>05 Industrie</v>
      </c>
      <c r="B207" s="460"/>
      <c r="C207" s="323" t="s">
        <v>89</v>
      </c>
      <c r="D207" s="311">
        <f>I178</f>
        <v>9.6999999999999993</v>
      </c>
      <c r="E207" s="226">
        <f>D207+($S207-$D207)/15</f>
        <v>10.559999999999999</v>
      </c>
      <c r="F207" s="226">
        <f>E207+($S207-$D207)/15</f>
        <v>11.419999999999998</v>
      </c>
      <c r="G207" s="226">
        <f t="shared" ref="G207" si="174">F207+($S207-$D207)/15</f>
        <v>12.279999999999998</v>
      </c>
      <c r="H207" s="226">
        <f t="shared" ref="H207" si="175">G207+($S207-$D207)/15</f>
        <v>13.139999999999997</v>
      </c>
      <c r="I207" s="226">
        <f t="shared" ref="I207" si="176">H207+($S207-$D207)/15</f>
        <v>13.999999999999996</v>
      </c>
      <c r="J207" s="226">
        <f t="shared" ref="J207" si="177">I207+($S207-$D207)/15</f>
        <v>14.859999999999996</v>
      </c>
      <c r="K207" s="226">
        <f t="shared" ref="K207" si="178">J207+($S207-$D207)/15</f>
        <v>15.719999999999995</v>
      </c>
      <c r="L207" s="226">
        <f t="shared" ref="L207" si="179">K207+($S207-$D207)/15</f>
        <v>16.579999999999995</v>
      </c>
      <c r="M207" s="226">
        <f t="shared" ref="M207" si="180">L207+($S207-$D207)/15</f>
        <v>17.439999999999994</v>
      </c>
      <c r="N207" s="226">
        <f t="shared" ref="N207" si="181">M207+($S207-$D207)/15</f>
        <v>18.299999999999994</v>
      </c>
      <c r="O207" s="227">
        <f t="shared" ref="O207" si="182">N207+($S207-$D207)/15</f>
        <v>19.159999999999993</v>
      </c>
      <c r="P207" s="227">
        <f t="shared" ref="P207" si="183">O207+($S207-$D207)/15</f>
        <v>20.019999999999992</v>
      </c>
      <c r="Q207" s="227">
        <f t="shared" ref="Q207" si="184">P207+($S207-$D207)/15</f>
        <v>20.879999999999992</v>
      </c>
      <c r="R207" s="227">
        <f t="shared" ref="R207" si="185">Q207+($S207-$D207)/15</f>
        <v>21.739999999999991</v>
      </c>
      <c r="S207" s="259">
        <f>K178</f>
        <v>22.6</v>
      </c>
      <c r="T207" s="227">
        <f>S207+($AH207-$S207)/15</f>
        <v>24.106666666666669</v>
      </c>
      <c r="U207" s="227">
        <f t="shared" ref="U207" si="186">T207+($AH207-$S207)/15</f>
        <v>25.613333333333337</v>
      </c>
      <c r="V207" s="227">
        <f t="shared" ref="V207" si="187">U207+($AH207-$S207)/15</f>
        <v>27.120000000000005</v>
      </c>
      <c r="W207" s="227">
        <f t="shared" ref="W207" si="188">V207+($AH207-$S207)/15</f>
        <v>28.626666666666672</v>
      </c>
      <c r="X207" s="227">
        <f t="shared" ref="X207" si="189">W207+($AH207-$S207)/15</f>
        <v>30.13333333333334</v>
      </c>
      <c r="Y207" s="228">
        <f t="shared" ref="Y207" si="190">X207+($AH207-$S207)/15</f>
        <v>31.640000000000008</v>
      </c>
      <c r="Z207" s="228">
        <f t="shared" ref="Z207" si="191">Y207+($AH207-$S207)/15</f>
        <v>33.146666666666675</v>
      </c>
      <c r="AA207" s="228">
        <f t="shared" ref="AA207" si="192">Z207+($AH207-$S207)/15</f>
        <v>34.653333333333343</v>
      </c>
      <c r="AB207" s="228">
        <f t="shared" ref="AB207" si="193">AA207+($AH207-$S207)/15</f>
        <v>36.160000000000011</v>
      </c>
      <c r="AC207" s="228">
        <f t="shared" ref="AC207" si="194">AB207+($AH207-$S207)/15</f>
        <v>37.666666666666679</v>
      </c>
      <c r="AD207" s="228">
        <f t="shared" ref="AD207" si="195">AC207+($AH207-$S207)/15</f>
        <v>39.173333333333346</v>
      </c>
      <c r="AE207" s="228">
        <f t="shared" ref="AE207" si="196">AD207+($AH207-$S207)/15</f>
        <v>40.680000000000014</v>
      </c>
      <c r="AF207" s="228">
        <f t="shared" ref="AF207" si="197">AE207+($AH207-$S207)/15</f>
        <v>42.186666666666682</v>
      </c>
      <c r="AG207" s="228">
        <f t="shared" ref="AG207" si="198">AF207+($AH207-$S207)/15</f>
        <v>43.693333333333349</v>
      </c>
      <c r="AH207" s="316">
        <f>M178</f>
        <v>45.199999999999996</v>
      </c>
      <c r="AI207" s="266" t="s">
        <v>90</v>
      </c>
      <c r="AJ207" s="201"/>
    </row>
    <row r="208" spans="1:36" hidden="1">
      <c r="A208" s="235"/>
      <c r="B208" s="231"/>
      <c r="C208" s="113"/>
      <c r="D208" s="312">
        <v>1</v>
      </c>
      <c r="E208" s="125">
        <v>1.1000000000000001</v>
      </c>
      <c r="F208" s="125">
        <v>1.2</v>
      </c>
      <c r="G208" s="125">
        <v>1.3</v>
      </c>
      <c r="H208" s="125">
        <v>1.4</v>
      </c>
      <c r="I208" s="125">
        <v>1.5</v>
      </c>
      <c r="J208" s="125">
        <v>1.6</v>
      </c>
      <c r="K208" s="125">
        <v>1.7</v>
      </c>
      <c r="L208" s="125">
        <v>1.8</v>
      </c>
      <c r="M208" s="125">
        <v>1.9</v>
      </c>
      <c r="N208" s="125">
        <v>2</v>
      </c>
      <c r="O208" s="125">
        <v>2.1</v>
      </c>
      <c r="P208" s="125">
        <v>2.2000000000000002</v>
      </c>
      <c r="Q208" s="125">
        <v>2.2999999999999998</v>
      </c>
      <c r="R208" s="125">
        <v>2.4</v>
      </c>
      <c r="S208" s="260">
        <v>2.5</v>
      </c>
      <c r="T208" s="125">
        <v>2.6</v>
      </c>
      <c r="U208" s="125">
        <v>2.7</v>
      </c>
      <c r="V208" s="125">
        <v>2.8</v>
      </c>
      <c r="W208" s="125">
        <v>2.9</v>
      </c>
      <c r="X208" s="125">
        <v>3</v>
      </c>
      <c r="Y208" s="125">
        <v>3.1</v>
      </c>
      <c r="Z208" s="125">
        <v>3.2</v>
      </c>
      <c r="AA208" s="125">
        <v>3.3</v>
      </c>
      <c r="AB208" s="125">
        <v>3.4</v>
      </c>
      <c r="AC208" s="125">
        <v>3.5</v>
      </c>
      <c r="AD208" s="125">
        <v>3.6</v>
      </c>
      <c r="AE208" s="125">
        <v>3.7</v>
      </c>
      <c r="AF208" s="125">
        <v>3.8</v>
      </c>
      <c r="AG208" s="125">
        <v>3.9</v>
      </c>
      <c r="AH208" s="270">
        <v>4</v>
      </c>
      <c r="AI208" s="232"/>
      <c r="AJ208" s="201"/>
    </row>
    <row r="209" spans="1:36">
      <c r="A209" s="282"/>
      <c r="B209" s="164"/>
      <c r="C209" s="113"/>
      <c r="D209" s="312"/>
      <c r="E209" s="125">
        <f>E207-D207</f>
        <v>0.85999999999999943</v>
      </c>
      <c r="F209" s="125">
        <f t="shared" ref="F209:AH209" si="199">F207-E207</f>
        <v>0.85999999999999943</v>
      </c>
      <c r="G209" s="125">
        <f t="shared" si="199"/>
        <v>0.85999999999999943</v>
      </c>
      <c r="H209" s="125">
        <f t="shared" si="199"/>
        <v>0.85999999999999943</v>
      </c>
      <c r="I209" s="125">
        <f t="shared" si="199"/>
        <v>0.85999999999999943</v>
      </c>
      <c r="J209" s="125">
        <f t="shared" si="199"/>
        <v>0.85999999999999943</v>
      </c>
      <c r="K209" s="125">
        <f t="shared" si="199"/>
        <v>0.85999999999999943</v>
      </c>
      <c r="L209" s="125">
        <f t="shared" si="199"/>
        <v>0.85999999999999943</v>
      </c>
      <c r="M209" s="125">
        <f t="shared" si="199"/>
        <v>0.85999999999999943</v>
      </c>
      <c r="N209" s="125">
        <f t="shared" si="199"/>
        <v>0.85999999999999943</v>
      </c>
      <c r="O209" s="125">
        <f t="shared" si="199"/>
        <v>0.85999999999999943</v>
      </c>
      <c r="P209" s="125">
        <f t="shared" si="199"/>
        <v>0.85999999999999943</v>
      </c>
      <c r="Q209" s="125">
        <f t="shared" si="199"/>
        <v>0.85999999999999943</v>
      </c>
      <c r="R209" s="125">
        <f t="shared" si="199"/>
        <v>0.85999999999999943</v>
      </c>
      <c r="S209" s="260">
        <f t="shared" si="199"/>
        <v>0.86000000000001009</v>
      </c>
      <c r="T209" s="125">
        <f t="shared" si="199"/>
        <v>1.5066666666666677</v>
      </c>
      <c r="U209" s="125">
        <f t="shared" si="199"/>
        <v>1.5066666666666677</v>
      </c>
      <c r="V209" s="125">
        <f t="shared" si="199"/>
        <v>1.5066666666666677</v>
      </c>
      <c r="W209" s="125">
        <f t="shared" si="199"/>
        <v>1.5066666666666677</v>
      </c>
      <c r="X209" s="125">
        <f t="shared" si="199"/>
        <v>1.5066666666666677</v>
      </c>
      <c r="Y209" s="125">
        <f t="shared" si="199"/>
        <v>1.5066666666666677</v>
      </c>
      <c r="Z209" s="125">
        <f t="shared" si="199"/>
        <v>1.5066666666666677</v>
      </c>
      <c r="AA209" s="125">
        <f t="shared" si="199"/>
        <v>1.5066666666666677</v>
      </c>
      <c r="AB209" s="125">
        <f t="shared" si="199"/>
        <v>1.5066666666666677</v>
      </c>
      <c r="AC209" s="125">
        <f t="shared" si="199"/>
        <v>1.5066666666666677</v>
      </c>
      <c r="AD209" s="125">
        <f t="shared" si="199"/>
        <v>1.5066666666666677</v>
      </c>
      <c r="AE209" s="125">
        <f t="shared" si="199"/>
        <v>1.5066666666666677</v>
      </c>
      <c r="AF209" s="125">
        <f t="shared" si="199"/>
        <v>1.5066666666666677</v>
      </c>
      <c r="AG209" s="125">
        <f t="shared" si="199"/>
        <v>1.5066666666666677</v>
      </c>
      <c r="AH209" s="270">
        <f t="shared" si="199"/>
        <v>1.5066666666666464</v>
      </c>
      <c r="AI209" s="232"/>
      <c r="AJ209" s="201"/>
    </row>
    <row r="210" spans="1:36">
      <c r="A210" s="459" t="str">
        <f>A179</f>
        <v>06 Loisirs, sports et détente</v>
      </c>
      <c r="B210" s="460"/>
      <c r="C210" s="323" t="s">
        <v>89</v>
      </c>
      <c r="D210" s="311">
        <f>I179</f>
        <v>30.999999999999996</v>
      </c>
      <c r="E210" s="226">
        <f>D210+($S210-$D210)/15</f>
        <v>32.306666666666665</v>
      </c>
      <c r="F210" s="226">
        <f>E210+($S210-$D210)/15</f>
        <v>33.61333333333333</v>
      </c>
      <c r="G210" s="226">
        <f t="shared" ref="G210" si="200">F210+($S210-$D210)/15</f>
        <v>34.919999999999995</v>
      </c>
      <c r="H210" s="226">
        <f t="shared" ref="H210" si="201">G210+($S210-$D210)/15</f>
        <v>36.226666666666659</v>
      </c>
      <c r="I210" s="226">
        <f t="shared" ref="I210" si="202">H210+($S210-$D210)/15</f>
        <v>37.533333333333324</v>
      </c>
      <c r="J210" s="226">
        <f t="shared" ref="J210" si="203">I210+($S210-$D210)/15</f>
        <v>38.839999999999989</v>
      </c>
      <c r="K210" s="226">
        <f t="shared" ref="K210" si="204">J210+($S210-$D210)/15</f>
        <v>40.146666666666654</v>
      </c>
      <c r="L210" s="226">
        <f t="shared" ref="L210" si="205">K210+($S210-$D210)/15</f>
        <v>41.453333333333319</v>
      </c>
      <c r="M210" s="226">
        <f t="shared" ref="M210" si="206">L210+($S210-$D210)/15</f>
        <v>42.759999999999984</v>
      </c>
      <c r="N210" s="226">
        <f t="shared" ref="N210" si="207">M210+($S210-$D210)/15</f>
        <v>44.066666666666649</v>
      </c>
      <c r="O210" s="227">
        <f t="shared" ref="O210" si="208">N210+($S210-$D210)/15</f>
        <v>45.373333333333314</v>
      </c>
      <c r="P210" s="227">
        <f t="shared" ref="P210" si="209">O210+($S210-$D210)/15</f>
        <v>46.679999999999978</v>
      </c>
      <c r="Q210" s="227">
        <f t="shared" ref="Q210" si="210">P210+($S210-$D210)/15</f>
        <v>47.986666666666643</v>
      </c>
      <c r="R210" s="227">
        <f t="shared" ref="R210" si="211">Q210+($S210-$D210)/15</f>
        <v>49.293333333333308</v>
      </c>
      <c r="S210" s="259">
        <f>K179</f>
        <v>50.6</v>
      </c>
      <c r="T210" s="227">
        <f>S210+($AH210-$S210)/15</f>
        <v>52.440000000000005</v>
      </c>
      <c r="U210" s="227">
        <f t="shared" ref="U210" si="212">T210+($AH210-$S210)/15</f>
        <v>54.280000000000008</v>
      </c>
      <c r="V210" s="227">
        <f t="shared" ref="V210" si="213">U210+($AH210-$S210)/15</f>
        <v>56.120000000000012</v>
      </c>
      <c r="W210" s="227">
        <f t="shared" ref="W210" si="214">V210+($AH210-$S210)/15</f>
        <v>57.960000000000015</v>
      </c>
      <c r="X210" s="227">
        <f t="shared" ref="X210" si="215">W210+($AH210-$S210)/15</f>
        <v>59.800000000000018</v>
      </c>
      <c r="Y210" s="228">
        <f t="shared" ref="Y210" si="216">X210+($AH210-$S210)/15</f>
        <v>61.640000000000022</v>
      </c>
      <c r="Z210" s="228">
        <f t="shared" ref="Z210" si="217">Y210+($AH210-$S210)/15</f>
        <v>63.480000000000025</v>
      </c>
      <c r="AA210" s="228">
        <f t="shared" ref="AA210" si="218">Z210+($AH210-$S210)/15</f>
        <v>65.320000000000022</v>
      </c>
      <c r="AB210" s="228">
        <f t="shared" ref="AB210" si="219">AA210+($AH210-$S210)/15</f>
        <v>67.160000000000025</v>
      </c>
      <c r="AC210" s="228">
        <f t="shared" ref="AC210" si="220">AB210+($AH210-$S210)/15</f>
        <v>69.000000000000028</v>
      </c>
      <c r="AD210" s="228">
        <f t="shared" ref="AD210" si="221">AC210+($AH210-$S210)/15</f>
        <v>70.840000000000032</v>
      </c>
      <c r="AE210" s="228">
        <f t="shared" ref="AE210" si="222">AD210+($AH210-$S210)/15</f>
        <v>72.680000000000035</v>
      </c>
      <c r="AF210" s="228">
        <f t="shared" ref="AF210" si="223">AE210+($AH210-$S210)/15</f>
        <v>74.520000000000039</v>
      </c>
      <c r="AG210" s="228">
        <f t="shared" ref="AG210" si="224">AF210+($AH210-$S210)/15</f>
        <v>76.360000000000042</v>
      </c>
      <c r="AH210" s="316">
        <f>M179</f>
        <v>78.2</v>
      </c>
      <c r="AI210" s="266" t="s">
        <v>90</v>
      </c>
      <c r="AJ210" s="201"/>
    </row>
    <row r="211" spans="1:36" hidden="1">
      <c r="A211" s="235"/>
      <c r="B211" s="231"/>
      <c r="C211" s="113"/>
      <c r="D211" s="312">
        <v>1</v>
      </c>
      <c r="E211" s="125">
        <v>1.1000000000000001</v>
      </c>
      <c r="F211" s="125">
        <v>1.2</v>
      </c>
      <c r="G211" s="125">
        <v>1.3</v>
      </c>
      <c r="H211" s="125">
        <v>1.4</v>
      </c>
      <c r="I211" s="125">
        <v>1.5</v>
      </c>
      <c r="J211" s="125">
        <v>1.6</v>
      </c>
      <c r="K211" s="125">
        <v>1.7</v>
      </c>
      <c r="L211" s="125">
        <v>1.8</v>
      </c>
      <c r="M211" s="125">
        <v>1.9</v>
      </c>
      <c r="N211" s="125">
        <v>2</v>
      </c>
      <c r="O211" s="125">
        <v>2.1</v>
      </c>
      <c r="P211" s="125">
        <v>2.2000000000000002</v>
      </c>
      <c r="Q211" s="125">
        <v>2.2999999999999998</v>
      </c>
      <c r="R211" s="125">
        <v>2.4</v>
      </c>
      <c r="S211" s="260">
        <v>2.5</v>
      </c>
      <c r="T211" s="125">
        <v>2.6</v>
      </c>
      <c r="U211" s="125">
        <v>2.7</v>
      </c>
      <c r="V211" s="125">
        <v>2.8</v>
      </c>
      <c r="W211" s="125">
        <v>2.9</v>
      </c>
      <c r="X211" s="125">
        <v>3</v>
      </c>
      <c r="Y211" s="125">
        <v>3.1</v>
      </c>
      <c r="Z211" s="125">
        <v>3.2</v>
      </c>
      <c r="AA211" s="125">
        <v>3.3</v>
      </c>
      <c r="AB211" s="125">
        <v>3.4</v>
      </c>
      <c r="AC211" s="125">
        <v>3.5</v>
      </c>
      <c r="AD211" s="125">
        <v>3.6</v>
      </c>
      <c r="AE211" s="125">
        <v>3.7</v>
      </c>
      <c r="AF211" s="125">
        <v>3.8</v>
      </c>
      <c r="AG211" s="125">
        <v>3.9</v>
      </c>
      <c r="AH211" s="270">
        <v>4</v>
      </c>
      <c r="AI211" s="232"/>
      <c r="AJ211" s="201"/>
    </row>
    <row r="212" spans="1:36">
      <c r="A212" s="282"/>
      <c r="B212" s="164"/>
      <c r="C212" s="113"/>
      <c r="D212" s="312"/>
      <c r="E212" s="125">
        <f>E210-D210</f>
        <v>1.3066666666666684</v>
      </c>
      <c r="F212" s="125">
        <f t="shared" ref="F212:AH212" si="225">F210-E210</f>
        <v>1.3066666666666649</v>
      </c>
      <c r="G212" s="125">
        <f t="shared" si="225"/>
        <v>1.3066666666666649</v>
      </c>
      <c r="H212" s="125">
        <f t="shared" si="225"/>
        <v>1.3066666666666649</v>
      </c>
      <c r="I212" s="125">
        <f t="shared" si="225"/>
        <v>1.3066666666666649</v>
      </c>
      <c r="J212" s="125">
        <f t="shared" si="225"/>
        <v>1.3066666666666649</v>
      </c>
      <c r="K212" s="125">
        <f t="shared" si="225"/>
        <v>1.3066666666666649</v>
      </c>
      <c r="L212" s="125">
        <f t="shared" si="225"/>
        <v>1.3066666666666649</v>
      </c>
      <c r="M212" s="125">
        <f t="shared" si="225"/>
        <v>1.3066666666666649</v>
      </c>
      <c r="N212" s="125">
        <f t="shared" si="225"/>
        <v>1.3066666666666649</v>
      </c>
      <c r="O212" s="125">
        <f t="shared" si="225"/>
        <v>1.3066666666666649</v>
      </c>
      <c r="P212" s="125">
        <f t="shared" si="225"/>
        <v>1.3066666666666649</v>
      </c>
      <c r="Q212" s="125">
        <f t="shared" si="225"/>
        <v>1.3066666666666649</v>
      </c>
      <c r="R212" s="125">
        <f t="shared" si="225"/>
        <v>1.3066666666666649</v>
      </c>
      <c r="S212" s="260">
        <f t="shared" si="225"/>
        <v>1.3066666666666933</v>
      </c>
      <c r="T212" s="125">
        <f t="shared" si="225"/>
        <v>1.8400000000000034</v>
      </c>
      <c r="U212" s="125">
        <f t="shared" si="225"/>
        <v>1.8400000000000034</v>
      </c>
      <c r="V212" s="125">
        <f t="shared" si="225"/>
        <v>1.8400000000000034</v>
      </c>
      <c r="W212" s="125">
        <f t="shared" si="225"/>
        <v>1.8400000000000034</v>
      </c>
      <c r="X212" s="125">
        <f t="shared" si="225"/>
        <v>1.8400000000000034</v>
      </c>
      <c r="Y212" s="125">
        <f t="shared" si="225"/>
        <v>1.8400000000000034</v>
      </c>
      <c r="Z212" s="125">
        <f t="shared" si="225"/>
        <v>1.8400000000000034</v>
      </c>
      <c r="AA212" s="125">
        <f t="shared" si="225"/>
        <v>1.8399999999999963</v>
      </c>
      <c r="AB212" s="125">
        <f t="shared" si="225"/>
        <v>1.8400000000000034</v>
      </c>
      <c r="AC212" s="125">
        <f t="shared" si="225"/>
        <v>1.8400000000000034</v>
      </c>
      <c r="AD212" s="125">
        <f t="shared" si="225"/>
        <v>1.8400000000000034</v>
      </c>
      <c r="AE212" s="125">
        <f t="shared" si="225"/>
        <v>1.8400000000000034</v>
      </c>
      <c r="AF212" s="125">
        <f t="shared" si="225"/>
        <v>1.8400000000000034</v>
      </c>
      <c r="AG212" s="125">
        <f t="shared" si="225"/>
        <v>1.8400000000000034</v>
      </c>
      <c r="AH212" s="270">
        <f t="shared" si="225"/>
        <v>1.8399999999999608</v>
      </c>
      <c r="AI212" s="232"/>
      <c r="AJ212" s="201"/>
    </row>
    <row r="213" spans="1:36">
      <c r="A213" s="459" t="str">
        <f>A180</f>
        <v>07 Prévoyance et santé</v>
      </c>
      <c r="B213" s="460"/>
      <c r="C213" s="323" t="s">
        <v>89</v>
      </c>
      <c r="D213" s="311">
        <f>I180</f>
        <v>46.699999999999996</v>
      </c>
      <c r="E213" s="226">
        <f>D213+($S213-$D213)/15</f>
        <v>49.393333333333331</v>
      </c>
      <c r="F213" s="226">
        <f>E213+($S213-$D213)/15</f>
        <v>52.086666666666666</v>
      </c>
      <c r="G213" s="226">
        <f t="shared" ref="G213" si="226">F213+($S213-$D213)/15</f>
        <v>54.78</v>
      </c>
      <c r="H213" s="226">
        <f t="shared" ref="H213" si="227">G213+($S213-$D213)/15</f>
        <v>57.473333333333336</v>
      </c>
      <c r="I213" s="226">
        <f t="shared" ref="I213" si="228">H213+($S213-$D213)/15</f>
        <v>60.166666666666671</v>
      </c>
      <c r="J213" s="226">
        <f t="shared" ref="J213" si="229">I213+($S213-$D213)/15</f>
        <v>62.860000000000007</v>
      </c>
      <c r="K213" s="226">
        <f t="shared" ref="K213" si="230">J213+($S213-$D213)/15</f>
        <v>65.553333333333342</v>
      </c>
      <c r="L213" s="226">
        <f t="shared" ref="L213" si="231">K213+($S213-$D213)/15</f>
        <v>68.24666666666667</v>
      </c>
      <c r="M213" s="226">
        <f t="shared" ref="M213" si="232">L213+($S213-$D213)/15</f>
        <v>70.94</v>
      </c>
      <c r="N213" s="226">
        <f t="shared" ref="N213" si="233">M213+($S213-$D213)/15</f>
        <v>73.633333333333326</v>
      </c>
      <c r="O213" s="227">
        <f t="shared" ref="O213" si="234">N213+($S213-$D213)/15</f>
        <v>76.326666666666654</v>
      </c>
      <c r="P213" s="227">
        <f t="shared" ref="P213" si="235">O213+($S213-$D213)/15</f>
        <v>79.019999999999982</v>
      </c>
      <c r="Q213" s="227">
        <f t="shared" ref="Q213" si="236">P213+($S213-$D213)/15</f>
        <v>81.71333333333331</v>
      </c>
      <c r="R213" s="227">
        <f t="shared" ref="R213" si="237">Q213+($S213-$D213)/15</f>
        <v>84.406666666666638</v>
      </c>
      <c r="S213" s="259">
        <f>K180</f>
        <v>87.1</v>
      </c>
      <c r="T213" s="227">
        <f>S213+($AH213-$S213)/15</f>
        <v>90.32</v>
      </c>
      <c r="U213" s="227">
        <f t="shared" ref="U213" si="238">T213+($AH213-$S213)/15</f>
        <v>93.539999999999992</v>
      </c>
      <c r="V213" s="227">
        <f t="shared" ref="V213" si="239">U213+($AH213-$S213)/15</f>
        <v>96.759999999999991</v>
      </c>
      <c r="W213" s="227">
        <f t="shared" ref="W213" si="240">V213+($AH213-$S213)/15</f>
        <v>99.97999999999999</v>
      </c>
      <c r="X213" s="227">
        <f t="shared" ref="X213" si="241">W213+($AH213-$S213)/15</f>
        <v>103.19999999999999</v>
      </c>
      <c r="Y213" s="228">
        <f t="shared" ref="Y213" si="242">X213+($AH213-$S213)/15</f>
        <v>106.41999999999999</v>
      </c>
      <c r="Z213" s="228">
        <f t="shared" ref="Z213" si="243">Y213+($AH213-$S213)/15</f>
        <v>109.63999999999999</v>
      </c>
      <c r="AA213" s="228">
        <f t="shared" ref="AA213" si="244">Z213+($AH213-$S213)/15</f>
        <v>112.85999999999999</v>
      </c>
      <c r="AB213" s="228">
        <f t="shared" ref="AB213" si="245">AA213+($AH213-$S213)/15</f>
        <v>116.07999999999998</v>
      </c>
      <c r="AC213" s="228">
        <f t="shared" ref="AC213" si="246">AB213+($AH213-$S213)/15</f>
        <v>119.29999999999998</v>
      </c>
      <c r="AD213" s="228">
        <f t="shared" ref="AD213" si="247">AC213+($AH213-$S213)/15</f>
        <v>122.51999999999998</v>
      </c>
      <c r="AE213" s="228">
        <f t="shared" ref="AE213" si="248">AD213+($AH213-$S213)/15</f>
        <v>125.73999999999998</v>
      </c>
      <c r="AF213" s="228">
        <f t="shared" ref="AF213" si="249">AE213+($AH213-$S213)/15</f>
        <v>128.95999999999998</v>
      </c>
      <c r="AG213" s="228">
        <f t="shared" ref="AG213" si="250">AF213+($AH213-$S213)/15</f>
        <v>132.17999999999998</v>
      </c>
      <c r="AH213" s="316">
        <f>M180</f>
        <v>135.4</v>
      </c>
      <c r="AI213" s="266" t="s">
        <v>90</v>
      </c>
      <c r="AJ213" s="201"/>
    </row>
    <row r="214" spans="1:36" hidden="1">
      <c r="A214" s="235"/>
      <c r="B214" s="231"/>
      <c r="C214" s="113"/>
      <c r="D214" s="312">
        <v>1</v>
      </c>
      <c r="E214" s="125">
        <v>1.1000000000000001</v>
      </c>
      <c r="F214" s="125">
        <v>1.2</v>
      </c>
      <c r="G214" s="125">
        <v>1.3</v>
      </c>
      <c r="H214" s="125">
        <v>1.4</v>
      </c>
      <c r="I214" s="125">
        <v>1.5</v>
      </c>
      <c r="J214" s="125">
        <v>1.6</v>
      </c>
      <c r="K214" s="125">
        <v>1.7</v>
      </c>
      <c r="L214" s="125">
        <v>1.8</v>
      </c>
      <c r="M214" s="125">
        <v>1.9</v>
      </c>
      <c r="N214" s="125">
        <v>2</v>
      </c>
      <c r="O214" s="125">
        <v>2.1</v>
      </c>
      <c r="P214" s="125">
        <v>2.2000000000000002</v>
      </c>
      <c r="Q214" s="125">
        <v>2.2999999999999998</v>
      </c>
      <c r="R214" s="125">
        <v>2.4</v>
      </c>
      <c r="S214" s="260">
        <v>2.5</v>
      </c>
      <c r="T214" s="125">
        <v>2.6</v>
      </c>
      <c r="U214" s="125">
        <v>2.7</v>
      </c>
      <c r="V214" s="125">
        <v>2.8</v>
      </c>
      <c r="W214" s="125">
        <v>2.9</v>
      </c>
      <c r="X214" s="125">
        <v>3</v>
      </c>
      <c r="Y214" s="125">
        <v>3.1</v>
      </c>
      <c r="Z214" s="125">
        <v>3.2</v>
      </c>
      <c r="AA214" s="125">
        <v>3.3</v>
      </c>
      <c r="AB214" s="125">
        <v>3.4</v>
      </c>
      <c r="AC214" s="125">
        <v>3.5</v>
      </c>
      <c r="AD214" s="125">
        <v>3.6</v>
      </c>
      <c r="AE214" s="125">
        <v>3.7</v>
      </c>
      <c r="AF214" s="125">
        <v>3.8</v>
      </c>
      <c r="AG214" s="125">
        <v>3.9</v>
      </c>
      <c r="AH214" s="270">
        <v>4</v>
      </c>
      <c r="AI214" s="232"/>
      <c r="AJ214" s="201"/>
    </row>
    <row r="215" spans="1:36">
      <c r="A215" s="282"/>
      <c r="B215" s="164"/>
      <c r="C215" s="113"/>
      <c r="D215" s="312"/>
      <c r="E215" s="125">
        <f>E213-D213</f>
        <v>2.6933333333333351</v>
      </c>
      <c r="F215" s="125">
        <f t="shared" ref="F215:AH215" si="251">F213-E213</f>
        <v>2.6933333333333351</v>
      </c>
      <c r="G215" s="125">
        <f t="shared" si="251"/>
        <v>2.6933333333333351</v>
      </c>
      <c r="H215" s="125">
        <f t="shared" si="251"/>
        <v>2.6933333333333351</v>
      </c>
      <c r="I215" s="125">
        <f t="shared" si="251"/>
        <v>2.6933333333333351</v>
      </c>
      <c r="J215" s="125">
        <f t="shared" si="251"/>
        <v>2.6933333333333351</v>
      </c>
      <c r="K215" s="125">
        <f t="shared" si="251"/>
        <v>2.6933333333333351</v>
      </c>
      <c r="L215" s="125">
        <f t="shared" si="251"/>
        <v>2.693333333333328</v>
      </c>
      <c r="M215" s="125">
        <f t="shared" si="251"/>
        <v>2.693333333333328</v>
      </c>
      <c r="N215" s="125">
        <f t="shared" si="251"/>
        <v>2.693333333333328</v>
      </c>
      <c r="O215" s="125">
        <f t="shared" si="251"/>
        <v>2.693333333333328</v>
      </c>
      <c r="P215" s="125">
        <f t="shared" si="251"/>
        <v>2.693333333333328</v>
      </c>
      <c r="Q215" s="125">
        <f t="shared" si="251"/>
        <v>2.693333333333328</v>
      </c>
      <c r="R215" s="125">
        <f t="shared" si="251"/>
        <v>2.693333333333328</v>
      </c>
      <c r="S215" s="260">
        <f t="shared" si="251"/>
        <v>2.6933333333333564</v>
      </c>
      <c r="T215" s="125">
        <f t="shared" si="251"/>
        <v>3.2199999999999989</v>
      </c>
      <c r="U215" s="125">
        <f t="shared" si="251"/>
        <v>3.2199999999999989</v>
      </c>
      <c r="V215" s="125">
        <f t="shared" si="251"/>
        <v>3.2199999999999989</v>
      </c>
      <c r="W215" s="125">
        <f t="shared" si="251"/>
        <v>3.2199999999999989</v>
      </c>
      <c r="X215" s="125">
        <f t="shared" si="251"/>
        <v>3.2199999999999989</v>
      </c>
      <c r="Y215" s="125">
        <f t="shared" si="251"/>
        <v>3.2199999999999989</v>
      </c>
      <c r="Z215" s="125">
        <f t="shared" si="251"/>
        <v>3.2199999999999989</v>
      </c>
      <c r="AA215" s="125">
        <f t="shared" si="251"/>
        <v>3.2199999999999989</v>
      </c>
      <c r="AB215" s="125">
        <f t="shared" si="251"/>
        <v>3.2199999999999989</v>
      </c>
      <c r="AC215" s="125">
        <f t="shared" si="251"/>
        <v>3.2199999999999989</v>
      </c>
      <c r="AD215" s="125">
        <f t="shared" si="251"/>
        <v>3.2199999999999989</v>
      </c>
      <c r="AE215" s="125">
        <f t="shared" si="251"/>
        <v>3.2199999999999989</v>
      </c>
      <c r="AF215" s="125">
        <f t="shared" si="251"/>
        <v>3.2199999999999989</v>
      </c>
      <c r="AG215" s="125">
        <f t="shared" si="251"/>
        <v>3.2199999999999989</v>
      </c>
      <c r="AH215" s="270">
        <f t="shared" si="251"/>
        <v>3.2200000000000273</v>
      </c>
      <c r="AI215" s="232"/>
      <c r="AJ215" s="201"/>
    </row>
    <row r="216" spans="1:36">
      <c r="A216" s="459" t="str">
        <f>A181</f>
        <v>08 Agriculture et économie forestière</v>
      </c>
      <c r="B216" s="460"/>
      <c r="C216" s="323" t="s">
        <v>89</v>
      </c>
      <c r="D216" s="311">
        <f>I181</f>
        <v>21.088888888888889</v>
      </c>
      <c r="E216" s="226">
        <f>D216+($S216-$D216)/15</f>
        <v>22.311851851851852</v>
      </c>
      <c r="F216" s="226">
        <f>E216+($S216-$D216)/15</f>
        <v>23.534814814814816</v>
      </c>
      <c r="G216" s="226">
        <f t="shared" ref="G216" si="252">F216+($S216-$D216)/15</f>
        <v>24.757777777777779</v>
      </c>
      <c r="H216" s="226">
        <f t="shared" ref="H216" si="253">G216+($S216-$D216)/15</f>
        <v>25.980740740740742</v>
      </c>
      <c r="I216" s="226">
        <f t="shared" ref="I216" si="254">H216+($S216-$D216)/15</f>
        <v>27.203703703703706</v>
      </c>
      <c r="J216" s="226">
        <f t="shared" ref="J216" si="255">I216+($S216-$D216)/15</f>
        <v>28.426666666666669</v>
      </c>
      <c r="K216" s="226">
        <f t="shared" ref="K216" si="256">J216+($S216-$D216)/15</f>
        <v>29.649629629629633</v>
      </c>
      <c r="L216" s="226">
        <f t="shared" ref="L216" si="257">K216+($S216-$D216)/15</f>
        <v>30.872592592592596</v>
      </c>
      <c r="M216" s="226">
        <f t="shared" ref="M216" si="258">L216+($S216-$D216)/15</f>
        <v>32.095555555555556</v>
      </c>
      <c r="N216" s="226">
        <f t="shared" ref="N216" si="259">M216+($S216-$D216)/15</f>
        <v>33.318518518518516</v>
      </c>
      <c r="O216" s="227">
        <f t="shared" ref="O216" si="260">N216+($S216-$D216)/15</f>
        <v>34.541481481481476</v>
      </c>
      <c r="P216" s="227">
        <f t="shared" ref="P216" si="261">O216+($S216-$D216)/15</f>
        <v>35.764444444444436</v>
      </c>
      <c r="Q216" s="227">
        <f t="shared" ref="Q216" si="262">P216+($S216-$D216)/15</f>
        <v>36.987407407407396</v>
      </c>
      <c r="R216" s="227">
        <f t="shared" ref="R216" si="263">Q216+($S216-$D216)/15</f>
        <v>38.210370370370356</v>
      </c>
      <c r="S216" s="259">
        <f>K181</f>
        <v>39.43333333333333</v>
      </c>
      <c r="T216" s="227">
        <f>S216+($AH216-$S216)/15</f>
        <v>41.61333333333333</v>
      </c>
      <c r="U216" s="227">
        <f t="shared" ref="U216" si="264">T216+($AH216-$S216)/15</f>
        <v>43.793333333333329</v>
      </c>
      <c r="V216" s="227">
        <f t="shared" ref="V216" si="265">U216+($AH216-$S216)/15</f>
        <v>45.973333333333329</v>
      </c>
      <c r="W216" s="227">
        <f t="shared" ref="W216" si="266">V216+($AH216-$S216)/15</f>
        <v>48.153333333333329</v>
      </c>
      <c r="X216" s="227">
        <f t="shared" ref="X216" si="267">W216+($AH216-$S216)/15</f>
        <v>50.333333333333329</v>
      </c>
      <c r="Y216" s="228">
        <f t="shared" ref="Y216" si="268">X216+($AH216-$S216)/15</f>
        <v>52.513333333333328</v>
      </c>
      <c r="Z216" s="228">
        <f t="shared" ref="Z216" si="269">Y216+($AH216-$S216)/15</f>
        <v>54.693333333333328</v>
      </c>
      <c r="AA216" s="228">
        <f t="shared" ref="AA216" si="270">Z216+($AH216-$S216)/15</f>
        <v>56.873333333333328</v>
      </c>
      <c r="AB216" s="228">
        <f t="shared" ref="AB216" si="271">AA216+($AH216-$S216)/15</f>
        <v>59.053333333333327</v>
      </c>
      <c r="AC216" s="228">
        <f t="shared" ref="AC216" si="272">AB216+($AH216-$S216)/15</f>
        <v>61.233333333333327</v>
      </c>
      <c r="AD216" s="228">
        <f t="shared" ref="AD216" si="273">AC216+($AH216-$S216)/15</f>
        <v>63.413333333333327</v>
      </c>
      <c r="AE216" s="228">
        <f t="shared" ref="AE216" si="274">AD216+($AH216-$S216)/15</f>
        <v>65.593333333333334</v>
      </c>
      <c r="AF216" s="228">
        <f t="shared" ref="AF216" si="275">AE216+($AH216-$S216)/15</f>
        <v>67.773333333333341</v>
      </c>
      <c r="AG216" s="228">
        <f t="shared" ref="AG216" si="276">AF216+($AH216-$S216)/15</f>
        <v>69.953333333333347</v>
      </c>
      <c r="AH216" s="316">
        <f>M181</f>
        <v>72.13333333333334</v>
      </c>
      <c r="AI216" s="266" t="s">
        <v>90</v>
      </c>
      <c r="AJ216" s="201"/>
    </row>
    <row r="217" spans="1:36" hidden="1">
      <c r="A217" s="235"/>
      <c r="B217" s="231"/>
      <c r="C217" s="113"/>
      <c r="D217" s="312">
        <v>1</v>
      </c>
      <c r="E217" s="125">
        <v>1.1000000000000001</v>
      </c>
      <c r="F217" s="125">
        <v>1.2</v>
      </c>
      <c r="G217" s="125">
        <v>1.3</v>
      </c>
      <c r="H217" s="125">
        <v>1.4</v>
      </c>
      <c r="I217" s="125">
        <v>1.5</v>
      </c>
      <c r="J217" s="125">
        <v>1.6</v>
      </c>
      <c r="K217" s="125">
        <v>1.7</v>
      </c>
      <c r="L217" s="125">
        <v>1.8</v>
      </c>
      <c r="M217" s="125">
        <v>1.9</v>
      </c>
      <c r="N217" s="125">
        <v>2</v>
      </c>
      <c r="O217" s="125">
        <v>2.1</v>
      </c>
      <c r="P217" s="125">
        <v>2.2000000000000002</v>
      </c>
      <c r="Q217" s="125">
        <v>2.2999999999999998</v>
      </c>
      <c r="R217" s="125">
        <v>2.4</v>
      </c>
      <c r="S217" s="260">
        <v>2.5</v>
      </c>
      <c r="T217" s="125">
        <v>2.6</v>
      </c>
      <c r="U217" s="125">
        <v>2.7</v>
      </c>
      <c r="V217" s="125">
        <v>2.8</v>
      </c>
      <c r="W217" s="125">
        <v>2.9</v>
      </c>
      <c r="X217" s="125">
        <v>3</v>
      </c>
      <c r="Y217" s="125">
        <v>3.1</v>
      </c>
      <c r="Z217" s="125">
        <v>3.2</v>
      </c>
      <c r="AA217" s="125">
        <v>3.3</v>
      </c>
      <c r="AB217" s="125">
        <v>3.4</v>
      </c>
      <c r="AC217" s="125">
        <v>3.5</v>
      </c>
      <c r="AD217" s="125">
        <v>3.6</v>
      </c>
      <c r="AE217" s="125">
        <v>3.7</v>
      </c>
      <c r="AF217" s="125">
        <v>3.8</v>
      </c>
      <c r="AG217" s="125">
        <v>3.9</v>
      </c>
      <c r="AH217" s="270">
        <v>4</v>
      </c>
      <c r="AI217" s="232"/>
      <c r="AJ217" s="201"/>
    </row>
    <row r="218" spans="1:36">
      <c r="A218" s="282"/>
      <c r="B218" s="164"/>
      <c r="C218" s="113"/>
      <c r="D218" s="312"/>
      <c r="E218" s="125">
        <f>E216-D216</f>
        <v>1.2229629629629635</v>
      </c>
      <c r="F218" s="125">
        <f t="shared" ref="F218:AH218" si="277">F216-E216</f>
        <v>1.2229629629629635</v>
      </c>
      <c r="G218" s="125">
        <f t="shared" si="277"/>
        <v>1.2229629629629635</v>
      </c>
      <c r="H218" s="125">
        <f t="shared" si="277"/>
        <v>1.2229629629629635</v>
      </c>
      <c r="I218" s="125">
        <f t="shared" si="277"/>
        <v>1.2229629629629635</v>
      </c>
      <c r="J218" s="125">
        <f t="shared" si="277"/>
        <v>1.2229629629629635</v>
      </c>
      <c r="K218" s="125">
        <f t="shared" si="277"/>
        <v>1.2229629629629635</v>
      </c>
      <c r="L218" s="125">
        <f t="shared" si="277"/>
        <v>1.2229629629629635</v>
      </c>
      <c r="M218" s="125">
        <f t="shared" si="277"/>
        <v>1.2229629629629599</v>
      </c>
      <c r="N218" s="125">
        <f t="shared" si="277"/>
        <v>1.2229629629629599</v>
      </c>
      <c r="O218" s="125">
        <f t="shared" si="277"/>
        <v>1.2229629629629599</v>
      </c>
      <c r="P218" s="125">
        <f t="shared" si="277"/>
        <v>1.2229629629629599</v>
      </c>
      <c r="Q218" s="125">
        <f t="shared" si="277"/>
        <v>1.2229629629629599</v>
      </c>
      <c r="R218" s="125">
        <f t="shared" si="277"/>
        <v>1.2229629629629599</v>
      </c>
      <c r="S218" s="260">
        <f t="shared" si="277"/>
        <v>1.2229629629629741</v>
      </c>
      <c r="T218" s="125">
        <f t="shared" si="277"/>
        <v>2.1799999999999997</v>
      </c>
      <c r="U218" s="125">
        <f t="shared" si="277"/>
        <v>2.1799999999999997</v>
      </c>
      <c r="V218" s="125">
        <f t="shared" si="277"/>
        <v>2.1799999999999997</v>
      </c>
      <c r="W218" s="125">
        <f t="shared" si="277"/>
        <v>2.1799999999999997</v>
      </c>
      <c r="X218" s="125">
        <f t="shared" si="277"/>
        <v>2.1799999999999997</v>
      </c>
      <c r="Y218" s="125">
        <f t="shared" si="277"/>
        <v>2.1799999999999997</v>
      </c>
      <c r="Z218" s="125">
        <f t="shared" si="277"/>
        <v>2.1799999999999997</v>
      </c>
      <c r="AA218" s="125">
        <f t="shared" si="277"/>
        <v>2.1799999999999997</v>
      </c>
      <c r="AB218" s="125">
        <f t="shared" si="277"/>
        <v>2.1799999999999997</v>
      </c>
      <c r="AC218" s="125">
        <f t="shared" si="277"/>
        <v>2.1799999999999997</v>
      </c>
      <c r="AD218" s="125">
        <f t="shared" si="277"/>
        <v>2.1799999999999997</v>
      </c>
      <c r="AE218" s="125">
        <f t="shared" si="277"/>
        <v>2.1800000000000068</v>
      </c>
      <c r="AF218" s="125">
        <f t="shared" si="277"/>
        <v>2.1800000000000068</v>
      </c>
      <c r="AG218" s="125">
        <f t="shared" si="277"/>
        <v>2.1800000000000068</v>
      </c>
      <c r="AH218" s="270">
        <f t="shared" si="277"/>
        <v>2.1799999999999926</v>
      </c>
      <c r="AI218" s="232"/>
      <c r="AJ218" s="201"/>
    </row>
    <row r="219" spans="1:36">
      <c r="A219" s="459" t="str">
        <f>A182</f>
        <v>09 Justice et police</v>
      </c>
      <c r="B219" s="460"/>
      <c r="C219" s="323" t="s">
        <v>89</v>
      </c>
      <c r="D219" s="311">
        <f>I182</f>
        <v>21.088888888888889</v>
      </c>
      <c r="E219" s="226">
        <f>D219+($S219-$D219)/15</f>
        <v>22.311851851851852</v>
      </c>
      <c r="F219" s="226">
        <f>E219+($S219-$D219)/15</f>
        <v>23.534814814814816</v>
      </c>
      <c r="G219" s="226">
        <f t="shared" ref="G219" si="278">F219+($S219-$D219)/15</f>
        <v>24.757777777777779</v>
      </c>
      <c r="H219" s="226">
        <f t="shared" ref="H219" si="279">G219+($S219-$D219)/15</f>
        <v>25.980740740740742</v>
      </c>
      <c r="I219" s="226">
        <f t="shared" ref="I219" si="280">H219+($S219-$D219)/15</f>
        <v>27.203703703703706</v>
      </c>
      <c r="J219" s="226">
        <f t="shared" ref="J219" si="281">I219+($S219-$D219)/15</f>
        <v>28.426666666666669</v>
      </c>
      <c r="K219" s="226">
        <f t="shared" ref="K219" si="282">J219+($S219-$D219)/15</f>
        <v>29.649629629629633</v>
      </c>
      <c r="L219" s="226">
        <f t="shared" ref="L219" si="283">K219+($S219-$D219)/15</f>
        <v>30.872592592592596</v>
      </c>
      <c r="M219" s="226">
        <f t="shared" ref="M219" si="284">L219+($S219-$D219)/15</f>
        <v>32.095555555555556</v>
      </c>
      <c r="N219" s="226">
        <f t="shared" ref="N219" si="285">M219+($S219-$D219)/15</f>
        <v>33.318518518518516</v>
      </c>
      <c r="O219" s="227">
        <f t="shared" ref="O219" si="286">N219+($S219-$D219)/15</f>
        <v>34.541481481481476</v>
      </c>
      <c r="P219" s="227">
        <f t="shared" ref="P219" si="287">O219+($S219-$D219)/15</f>
        <v>35.764444444444436</v>
      </c>
      <c r="Q219" s="227">
        <f t="shared" ref="Q219" si="288">P219+($S219-$D219)/15</f>
        <v>36.987407407407396</v>
      </c>
      <c r="R219" s="227">
        <f t="shared" ref="R219" si="289">Q219+($S219-$D219)/15</f>
        <v>38.210370370370356</v>
      </c>
      <c r="S219" s="259">
        <f>K182</f>
        <v>39.43333333333333</v>
      </c>
      <c r="T219" s="227">
        <f>S219+($AH219-$S219)/15</f>
        <v>41.61333333333333</v>
      </c>
      <c r="U219" s="227">
        <f t="shared" ref="U219" si="290">T219+($AH219-$S219)/15</f>
        <v>43.793333333333329</v>
      </c>
      <c r="V219" s="227">
        <f t="shared" ref="V219" si="291">U219+($AH219-$S219)/15</f>
        <v>45.973333333333329</v>
      </c>
      <c r="W219" s="227">
        <f t="shared" ref="W219" si="292">V219+($AH219-$S219)/15</f>
        <v>48.153333333333329</v>
      </c>
      <c r="X219" s="227">
        <f t="shared" ref="X219" si="293">W219+($AH219-$S219)/15</f>
        <v>50.333333333333329</v>
      </c>
      <c r="Y219" s="228">
        <f t="shared" ref="Y219" si="294">X219+($AH219-$S219)/15</f>
        <v>52.513333333333328</v>
      </c>
      <c r="Z219" s="228">
        <f t="shared" ref="Z219" si="295">Y219+($AH219-$S219)/15</f>
        <v>54.693333333333328</v>
      </c>
      <c r="AA219" s="228">
        <f t="shared" ref="AA219" si="296">Z219+($AH219-$S219)/15</f>
        <v>56.873333333333328</v>
      </c>
      <c r="AB219" s="228">
        <f t="shared" ref="AB219" si="297">AA219+($AH219-$S219)/15</f>
        <v>59.053333333333327</v>
      </c>
      <c r="AC219" s="228">
        <f t="shared" ref="AC219" si="298">AB219+($AH219-$S219)/15</f>
        <v>61.233333333333327</v>
      </c>
      <c r="AD219" s="228">
        <f t="shared" ref="AD219" si="299">AC219+($AH219-$S219)/15</f>
        <v>63.413333333333327</v>
      </c>
      <c r="AE219" s="228">
        <f t="shared" ref="AE219" si="300">AD219+($AH219-$S219)/15</f>
        <v>65.593333333333334</v>
      </c>
      <c r="AF219" s="228">
        <f t="shared" ref="AF219" si="301">AE219+($AH219-$S219)/15</f>
        <v>67.773333333333341</v>
      </c>
      <c r="AG219" s="228">
        <f t="shared" ref="AG219" si="302">AF219+($AH219-$S219)/15</f>
        <v>69.953333333333347</v>
      </c>
      <c r="AH219" s="316">
        <f>M182</f>
        <v>72.13333333333334</v>
      </c>
      <c r="AI219" s="266" t="s">
        <v>90</v>
      </c>
      <c r="AJ219" s="201"/>
    </row>
    <row r="220" spans="1:36" hidden="1">
      <c r="A220" s="235"/>
      <c r="B220" s="231"/>
      <c r="C220" s="113"/>
      <c r="D220" s="312">
        <v>1</v>
      </c>
      <c r="E220" s="125">
        <v>1.1000000000000001</v>
      </c>
      <c r="F220" s="125">
        <v>1.2</v>
      </c>
      <c r="G220" s="125">
        <v>1.3</v>
      </c>
      <c r="H220" s="125">
        <v>1.4</v>
      </c>
      <c r="I220" s="125">
        <v>1.5</v>
      </c>
      <c r="J220" s="125">
        <v>1.6</v>
      </c>
      <c r="K220" s="125">
        <v>1.7</v>
      </c>
      <c r="L220" s="125">
        <v>1.8</v>
      </c>
      <c r="M220" s="125">
        <v>1.9</v>
      </c>
      <c r="N220" s="125">
        <v>2</v>
      </c>
      <c r="O220" s="125">
        <v>2.1</v>
      </c>
      <c r="P220" s="125">
        <v>2.2000000000000002</v>
      </c>
      <c r="Q220" s="125">
        <v>2.2999999999999998</v>
      </c>
      <c r="R220" s="125">
        <v>2.4</v>
      </c>
      <c r="S220" s="260">
        <v>2.5</v>
      </c>
      <c r="T220" s="125">
        <v>2.6</v>
      </c>
      <c r="U220" s="125">
        <v>2.7</v>
      </c>
      <c r="V220" s="125">
        <v>2.8</v>
      </c>
      <c r="W220" s="125">
        <v>2.9</v>
      </c>
      <c r="X220" s="125">
        <v>3</v>
      </c>
      <c r="Y220" s="125">
        <v>3.1</v>
      </c>
      <c r="Z220" s="125">
        <v>3.2</v>
      </c>
      <c r="AA220" s="125">
        <v>3.3</v>
      </c>
      <c r="AB220" s="125">
        <v>3.4</v>
      </c>
      <c r="AC220" s="125">
        <v>3.5</v>
      </c>
      <c r="AD220" s="125">
        <v>3.6</v>
      </c>
      <c r="AE220" s="125">
        <v>3.7</v>
      </c>
      <c r="AF220" s="125">
        <v>3.8</v>
      </c>
      <c r="AG220" s="125">
        <v>3.9</v>
      </c>
      <c r="AH220" s="270">
        <v>4</v>
      </c>
      <c r="AI220" s="232"/>
      <c r="AJ220" s="201"/>
    </row>
    <row r="221" spans="1:36">
      <c r="A221" s="282"/>
      <c r="B221" s="164"/>
      <c r="C221" s="113"/>
      <c r="D221" s="312"/>
      <c r="E221" s="125">
        <f>E219-D219</f>
        <v>1.2229629629629635</v>
      </c>
      <c r="F221" s="125">
        <f t="shared" ref="F221:AH221" si="303">F219-E219</f>
        <v>1.2229629629629635</v>
      </c>
      <c r="G221" s="125">
        <f t="shared" si="303"/>
        <v>1.2229629629629635</v>
      </c>
      <c r="H221" s="125">
        <f t="shared" si="303"/>
        <v>1.2229629629629635</v>
      </c>
      <c r="I221" s="125">
        <f t="shared" si="303"/>
        <v>1.2229629629629635</v>
      </c>
      <c r="J221" s="125">
        <f t="shared" si="303"/>
        <v>1.2229629629629635</v>
      </c>
      <c r="K221" s="125">
        <f t="shared" si="303"/>
        <v>1.2229629629629635</v>
      </c>
      <c r="L221" s="125">
        <f t="shared" si="303"/>
        <v>1.2229629629629635</v>
      </c>
      <c r="M221" s="125">
        <f t="shared" si="303"/>
        <v>1.2229629629629599</v>
      </c>
      <c r="N221" s="125">
        <f t="shared" si="303"/>
        <v>1.2229629629629599</v>
      </c>
      <c r="O221" s="125">
        <f t="shared" si="303"/>
        <v>1.2229629629629599</v>
      </c>
      <c r="P221" s="125">
        <f t="shared" si="303"/>
        <v>1.2229629629629599</v>
      </c>
      <c r="Q221" s="125">
        <f t="shared" si="303"/>
        <v>1.2229629629629599</v>
      </c>
      <c r="R221" s="125">
        <f t="shared" si="303"/>
        <v>1.2229629629629599</v>
      </c>
      <c r="S221" s="260">
        <f t="shared" si="303"/>
        <v>1.2229629629629741</v>
      </c>
      <c r="T221" s="125">
        <f t="shared" si="303"/>
        <v>2.1799999999999997</v>
      </c>
      <c r="U221" s="125">
        <f t="shared" si="303"/>
        <v>2.1799999999999997</v>
      </c>
      <c r="V221" s="125">
        <f t="shared" si="303"/>
        <v>2.1799999999999997</v>
      </c>
      <c r="W221" s="125">
        <f t="shared" si="303"/>
        <v>2.1799999999999997</v>
      </c>
      <c r="X221" s="125">
        <f t="shared" si="303"/>
        <v>2.1799999999999997</v>
      </c>
      <c r="Y221" s="125">
        <f t="shared" si="303"/>
        <v>2.1799999999999997</v>
      </c>
      <c r="Z221" s="125">
        <f t="shared" si="303"/>
        <v>2.1799999999999997</v>
      </c>
      <c r="AA221" s="125">
        <f t="shared" si="303"/>
        <v>2.1799999999999997</v>
      </c>
      <c r="AB221" s="125">
        <f t="shared" si="303"/>
        <v>2.1799999999999997</v>
      </c>
      <c r="AC221" s="125">
        <f t="shared" si="303"/>
        <v>2.1799999999999997</v>
      </c>
      <c r="AD221" s="125">
        <f t="shared" si="303"/>
        <v>2.1799999999999997</v>
      </c>
      <c r="AE221" s="125">
        <f t="shared" si="303"/>
        <v>2.1800000000000068</v>
      </c>
      <c r="AF221" s="125">
        <f t="shared" si="303"/>
        <v>2.1800000000000068</v>
      </c>
      <c r="AG221" s="125">
        <f t="shared" si="303"/>
        <v>2.1800000000000068</v>
      </c>
      <c r="AH221" s="270">
        <f t="shared" si="303"/>
        <v>2.1799999999999926</v>
      </c>
      <c r="AI221" s="232"/>
      <c r="AJ221" s="201"/>
    </row>
    <row r="222" spans="1:36">
      <c r="A222" s="459" t="str">
        <f>A183</f>
        <v>10 Culture et convivialité</v>
      </c>
      <c r="B222" s="460"/>
      <c r="C222" s="323" t="s">
        <v>89</v>
      </c>
      <c r="D222" s="311">
        <f>I183</f>
        <v>29.799999999999997</v>
      </c>
      <c r="E222" s="226">
        <f>D222+($S222-$D222)/15</f>
        <v>31.186666666666664</v>
      </c>
      <c r="F222" s="226">
        <f>E222+($S222-$D222)/15</f>
        <v>32.573333333333331</v>
      </c>
      <c r="G222" s="226">
        <f t="shared" ref="G222" si="304">F222+($S222-$D222)/15</f>
        <v>33.96</v>
      </c>
      <c r="H222" s="226">
        <f t="shared" ref="H222" si="305">G222+($S222-$D222)/15</f>
        <v>35.346666666666671</v>
      </c>
      <c r="I222" s="226">
        <f t="shared" ref="I222" si="306">H222+($S222-$D222)/15</f>
        <v>36.733333333333341</v>
      </c>
      <c r="J222" s="226">
        <f t="shared" ref="J222" si="307">I222+($S222-$D222)/15</f>
        <v>38.120000000000012</v>
      </c>
      <c r="K222" s="226">
        <f t="shared" ref="K222" si="308">J222+($S222-$D222)/15</f>
        <v>39.506666666666682</v>
      </c>
      <c r="L222" s="226">
        <f t="shared" ref="L222" si="309">K222+($S222-$D222)/15</f>
        <v>40.893333333333352</v>
      </c>
      <c r="M222" s="226">
        <f t="shared" ref="M222" si="310">L222+($S222-$D222)/15</f>
        <v>42.280000000000022</v>
      </c>
      <c r="N222" s="226">
        <f t="shared" ref="N222" si="311">M222+($S222-$D222)/15</f>
        <v>43.666666666666693</v>
      </c>
      <c r="O222" s="227">
        <f t="shared" ref="O222" si="312">N222+($S222-$D222)/15</f>
        <v>45.053333333333363</v>
      </c>
      <c r="P222" s="227">
        <f t="shared" ref="P222" si="313">O222+($S222-$D222)/15</f>
        <v>46.440000000000033</v>
      </c>
      <c r="Q222" s="227">
        <f t="shared" ref="Q222" si="314">P222+($S222-$D222)/15</f>
        <v>47.826666666666704</v>
      </c>
      <c r="R222" s="227">
        <f t="shared" ref="R222" si="315">Q222+($S222-$D222)/15</f>
        <v>49.213333333333374</v>
      </c>
      <c r="S222" s="259">
        <f>K183</f>
        <v>50.6</v>
      </c>
      <c r="T222" s="227">
        <f>S222+($AH222-$S222)/15</f>
        <v>54.853333333333332</v>
      </c>
      <c r="U222" s="227">
        <f t="shared" ref="U222" si="316">T222+($AH222-$S222)/15</f>
        <v>59.106666666666662</v>
      </c>
      <c r="V222" s="227">
        <f t="shared" ref="V222" si="317">U222+($AH222-$S222)/15</f>
        <v>63.359999999999992</v>
      </c>
      <c r="W222" s="227">
        <f t="shared" ref="W222" si="318">V222+($AH222-$S222)/15</f>
        <v>67.61333333333333</v>
      </c>
      <c r="X222" s="227">
        <f t="shared" ref="X222" si="319">W222+($AH222-$S222)/15</f>
        <v>71.86666666666666</v>
      </c>
      <c r="Y222" s="228">
        <f t="shared" ref="Y222" si="320">X222+($AH222-$S222)/15</f>
        <v>76.11999999999999</v>
      </c>
      <c r="Z222" s="228">
        <f t="shared" ref="Z222" si="321">Y222+($AH222-$S222)/15</f>
        <v>80.373333333333321</v>
      </c>
      <c r="AA222" s="228">
        <f t="shared" ref="AA222" si="322">Z222+($AH222-$S222)/15</f>
        <v>84.626666666666651</v>
      </c>
      <c r="AB222" s="228">
        <f t="shared" ref="AB222" si="323">AA222+($AH222-$S222)/15</f>
        <v>88.879999999999981</v>
      </c>
      <c r="AC222" s="228">
        <f t="shared" ref="AC222" si="324">AB222+($AH222-$S222)/15</f>
        <v>93.133333333333312</v>
      </c>
      <c r="AD222" s="228">
        <f t="shared" ref="AD222" si="325">AC222+($AH222-$S222)/15</f>
        <v>97.386666666666642</v>
      </c>
      <c r="AE222" s="228">
        <f t="shared" ref="AE222" si="326">AD222+($AH222-$S222)/15</f>
        <v>101.63999999999997</v>
      </c>
      <c r="AF222" s="228">
        <f t="shared" ref="AF222" si="327">AE222+($AH222-$S222)/15</f>
        <v>105.8933333333333</v>
      </c>
      <c r="AG222" s="228">
        <f t="shared" ref="AG222" si="328">AF222+($AH222-$S222)/15</f>
        <v>110.14666666666663</v>
      </c>
      <c r="AH222" s="316">
        <f>M183</f>
        <v>114.39999999999999</v>
      </c>
      <c r="AI222" s="266" t="s">
        <v>90</v>
      </c>
      <c r="AJ222" s="201"/>
    </row>
    <row r="223" spans="1:36" hidden="1">
      <c r="A223" s="235"/>
      <c r="B223" s="231"/>
      <c r="C223" s="113"/>
      <c r="D223" s="312">
        <v>1</v>
      </c>
      <c r="E223" s="125">
        <v>1.1000000000000001</v>
      </c>
      <c r="F223" s="125">
        <v>1.2</v>
      </c>
      <c r="G223" s="125">
        <v>1.3</v>
      </c>
      <c r="H223" s="125">
        <v>1.4</v>
      </c>
      <c r="I223" s="125">
        <v>1.5</v>
      </c>
      <c r="J223" s="125">
        <v>1.6</v>
      </c>
      <c r="K223" s="125">
        <v>1.7</v>
      </c>
      <c r="L223" s="125">
        <v>1.8</v>
      </c>
      <c r="M223" s="125">
        <v>1.9</v>
      </c>
      <c r="N223" s="125">
        <v>2</v>
      </c>
      <c r="O223" s="125">
        <v>2.1</v>
      </c>
      <c r="P223" s="125">
        <v>2.2000000000000002</v>
      </c>
      <c r="Q223" s="125">
        <v>2.2999999999999998</v>
      </c>
      <c r="R223" s="125">
        <v>2.4</v>
      </c>
      <c r="S223" s="260">
        <v>2.5</v>
      </c>
      <c r="T223" s="125">
        <v>2.6</v>
      </c>
      <c r="U223" s="125">
        <v>2.7</v>
      </c>
      <c r="V223" s="125">
        <v>2.8</v>
      </c>
      <c r="W223" s="125">
        <v>2.9</v>
      </c>
      <c r="X223" s="125">
        <v>3</v>
      </c>
      <c r="Y223" s="125">
        <v>3.1</v>
      </c>
      <c r="Z223" s="125">
        <v>3.2</v>
      </c>
      <c r="AA223" s="125">
        <v>3.3</v>
      </c>
      <c r="AB223" s="125">
        <v>3.4</v>
      </c>
      <c r="AC223" s="125">
        <v>3.5</v>
      </c>
      <c r="AD223" s="125">
        <v>3.6</v>
      </c>
      <c r="AE223" s="125">
        <v>3.7</v>
      </c>
      <c r="AF223" s="125">
        <v>3.8</v>
      </c>
      <c r="AG223" s="125">
        <v>3.9</v>
      </c>
      <c r="AH223" s="270">
        <v>4</v>
      </c>
      <c r="AI223" s="232"/>
      <c r="AJ223" s="201"/>
    </row>
    <row r="224" spans="1:36">
      <c r="A224" s="282"/>
      <c r="B224" s="164"/>
      <c r="C224" s="113"/>
      <c r="D224" s="312"/>
      <c r="E224" s="125">
        <f>E222-D222</f>
        <v>1.3866666666666667</v>
      </c>
      <c r="F224" s="125">
        <f t="shared" ref="F224:AH224" si="329">F222-E222</f>
        <v>1.3866666666666667</v>
      </c>
      <c r="G224" s="125">
        <f t="shared" si="329"/>
        <v>1.3866666666666703</v>
      </c>
      <c r="H224" s="125">
        <f t="shared" si="329"/>
        <v>1.3866666666666703</v>
      </c>
      <c r="I224" s="125">
        <f t="shared" si="329"/>
        <v>1.3866666666666703</v>
      </c>
      <c r="J224" s="125">
        <f t="shared" si="329"/>
        <v>1.3866666666666703</v>
      </c>
      <c r="K224" s="125">
        <f t="shared" si="329"/>
        <v>1.3866666666666703</v>
      </c>
      <c r="L224" s="125">
        <f t="shared" si="329"/>
        <v>1.3866666666666703</v>
      </c>
      <c r="M224" s="125">
        <f t="shared" si="329"/>
        <v>1.3866666666666703</v>
      </c>
      <c r="N224" s="125">
        <f t="shared" si="329"/>
        <v>1.3866666666666703</v>
      </c>
      <c r="O224" s="125">
        <f t="shared" si="329"/>
        <v>1.3866666666666703</v>
      </c>
      <c r="P224" s="125">
        <f t="shared" si="329"/>
        <v>1.3866666666666703</v>
      </c>
      <c r="Q224" s="125">
        <f t="shared" si="329"/>
        <v>1.3866666666666703</v>
      </c>
      <c r="R224" s="125">
        <f t="shared" si="329"/>
        <v>1.3866666666666703</v>
      </c>
      <c r="S224" s="260">
        <f t="shared" si="329"/>
        <v>1.3866666666666276</v>
      </c>
      <c r="T224" s="125">
        <f t="shared" si="329"/>
        <v>4.2533333333333303</v>
      </c>
      <c r="U224" s="125">
        <f t="shared" si="329"/>
        <v>4.2533333333333303</v>
      </c>
      <c r="V224" s="125">
        <f t="shared" si="329"/>
        <v>4.2533333333333303</v>
      </c>
      <c r="W224" s="125">
        <f t="shared" si="329"/>
        <v>4.2533333333333374</v>
      </c>
      <c r="X224" s="125">
        <f t="shared" si="329"/>
        <v>4.2533333333333303</v>
      </c>
      <c r="Y224" s="125">
        <f t="shared" si="329"/>
        <v>4.2533333333333303</v>
      </c>
      <c r="Z224" s="125">
        <f t="shared" si="329"/>
        <v>4.2533333333333303</v>
      </c>
      <c r="AA224" s="125">
        <f t="shared" si="329"/>
        <v>4.2533333333333303</v>
      </c>
      <c r="AB224" s="125">
        <f t="shared" si="329"/>
        <v>4.2533333333333303</v>
      </c>
      <c r="AC224" s="125">
        <f t="shared" si="329"/>
        <v>4.2533333333333303</v>
      </c>
      <c r="AD224" s="125">
        <f t="shared" si="329"/>
        <v>4.2533333333333303</v>
      </c>
      <c r="AE224" s="125">
        <f t="shared" si="329"/>
        <v>4.2533333333333303</v>
      </c>
      <c r="AF224" s="125">
        <f t="shared" si="329"/>
        <v>4.2533333333333303</v>
      </c>
      <c r="AG224" s="125">
        <f t="shared" si="329"/>
        <v>4.2533333333333303</v>
      </c>
      <c r="AH224" s="270">
        <f t="shared" si="329"/>
        <v>4.2533333333333587</v>
      </c>
      <c r="AI224" s="232"/>
      <c r="AJ224" s="201"/>
    </row>
    <row r="225" spans="1:36">
      <c r="A225" s="459" t="str">
        <f>A184</f>
        <v>11 Hôtellerie et tourisme</v>
      </c>
      <c r="B225" s="460"/>
      <c r="C225" s="323" t="s">
        <v>89</v>
      </c>
      <c r="D225" s="311">
        <f>I184</f>
        <v>6.0000000000000009</v>
      </c>
      <c r="E225" s="226">
        <f>D225+($S225-$D225)/15</f>
        <v>6.6266666666666678</v>
      </c>
      <c r="F225" s="226">
        <f>E225+($S225-$D225)/15</f>
        <v>7.2533333333333347</v>
      </c>
      <c r="G225" s="226">
        <f t="shared" ref="G225" si="330">F225+($S225-$D225)/15</f>
        <v>7.8800000000000017</v>
      </c>
      <c r="H225" s="226">
        <f t="shared" ref="H225" si="331">G225+($S225-$D225)/15</f>
        <v>8.5066666666666677</v>
      </c>
      <c r="I225" s="226">
        <f t="shared" ref="I225" si="332">H225+($S225-$D225)/15</f>
        <v>9.1333333333333346</v>
      </c>
      <c r="J225" s="226">
        <f t="shared" ref="J225" si="333">I225+($S225-$D225)/15</f>
        <v>9.7600000000000016</v>
      </c>
      <c r="K225" s="226">
        <f t="shared" ref="K225" si="334">J225+($S225-$D225)/15</f>
        <v>10.386666666666668</v>
      </c>
      <c r="L225" s="226">
        <f t="shared" ref="L225" si="335">K225+($S225-$D225)/15</f>
        <v>11.013333333333335</v>
      </c>
      <c r="M225" s="226">
        <f t="shared" ref="M225" si="336">L225+($S225-$D225)/15</f>
        <v>11.640000000000002</v>
      </c>
      <c r="N225" s="226">
        <f t="shared" ref="N225" si="337">M225+($S225-$D225)/15</f>
        <v>12.266666666666669</v>
      </c>
      <c r="O225" s="227">
        <f t="shared" ref="O225" si="338">N225+($S225-$D225)/15</f>
        <v>12.893333333333336</v>
      </c>
      <c r="P225" s="227">
        <f t="shared" ref="P225" si="339">O225+($S225-$D225)/15</f>
        <v>13.520000000000003</v>
      </c>
      <c r="Q225" s="227">
        <f t="shared" ref="Q225" si="340">P225+($S225-$D225)/15</f>
        <v>14.14666666666667</v>
      </c>
      <c r="R225" s="227">
        <f t="shared" ref="R225" si="341">Q225+($S225-$D225)/15</f>
        <v>14.773333333333337</v>
      </c>
      <c r="S225" s="259">
        <f>K184</f>
        <v>15.399999999999999</v>
      </c>
      <c r="T225" s="227">
        <f>S225+($AH225-$S225)/15</f>
        <v>17.119999999999997</v>
      </c>
      <c r="U225" s="227">
        <f t="shared" ref="U225" si="342">T225+($AH225-$S225)/15</f>
        <v>18.839999999999996</v>
      </c>
      <c r="V225" s="227">
        <f t="shared" ref="V225" si="343">U225+($AH225-$S225)/15</f>
        <v>20.559999999999995</v>
      </c>
      <c r="W225" s="227">
        <f t="shared" ref="W225" si="344">V225+($AH225-$S225)/15</f>
        <v>22.279999999999994</v>
      </c>
      <c r="X225" s="227">
        <f t="shared" ref="X225" si="345">W225+($AH225-$S225)/15</f>
        <v>23.999999999999993</v>
      </c>
      <c r="Y225" s="228">
        <f t="shared" ref="Y225" si="346">X225+($AH225-$S225)/15</f>
        <v>25.719999999999992</v>
      </c>
      <c r="Z225" s="228">
        <f t="shared" ref="Z225" si="347">Y225+($AH225-$S225)/15</f>
        <v>27.439999999999991</v>
      </c>
      <c r="AA225" s="228">
        <f t="shared" ref="AA225" si="348">Z225+($AH225-$S225)/15</f>
        <v>29.159999999999989</v>
      </c>
      <c r="AB225" s="228">
        <f t="shared" ref="AB225" si="349">AA225+($AH225-$S225)/15</f>
        <v>30.879999999999988</v>
      </c>
      <c r="AC225" s="228">
        <f t="shared" ref="AC225" si="350">AB225+($AH225-$S225)/15</f>
        <v>32.599999999999987</v>
      </c>
      <c r="AD225" s="228">
        <f t="shared" ref="AD225" si="351">AC225+($AH225-$S225)/15</f>
        <v>34.319999999999986</v>
      </c>
      <c r="AE225" s="228">
        <f t="shared" ref="AE225" si="352">AD225+($AH225-$S225)/15</f>
        <v>36.039999999999985</v>
      </c>
      <c r="AF225" s="228">
        <f t="shared" ref="AF225" si="353">AE225+($AH225-$S225)/15</f>
        <v>37.759999999999984</v>
      </c>
      <c r="AG225" s="228">
        <f t="shared" ref="AG225" si="354">AF225+($AH225-$S225)/15</f>
        <v>39.479999999999983</v>
      </c>
      <c r="AH225" s="316">
        <f>M184</f>
        <v>41.2</v>
      </c>
      <c r="AI225" s="266" t="s">
        <v>90</v>
      </c>
      <c r="AJ225" s="201"/>
    </row>
    <row r="226" spans="1:36" hidden="1">
      <c r="A226" s="235"/>
      <c r="B226" s="231"/>
      <c r="C226" s="113"/>
      <c r="D226" s="312">
        <v>1</v>
      </c>
      <c r="E226" s="125">
        <v>1.1000000000000001</v>
      </c>
      <c r="F226" s="125">
        <v>1.2</v>
      </c>
      <c r="G226" s="125">
        <v>1.3</v>
      </c>
      <c r="H226" s="125">
        <v>1.4</v>
      </c>
      <c r="I226" s="125">
        <v>1.5</v>
      </c>
      <c r="J226" s="125">
        <v>1.6</v>
      </c>
      <c r="K226" s="125">
        <v>1.7</v>
      </c>
      <c r="L226" s="125">
        <v>1.8</v>
      </c>
      <c r="M226" s="125">
        <v>1.9</v>
      </c>
      <c r="N226" s="125">
        <v>2</v>
      </c>
      <c r="O226" s="125">
        <v>2.1</v>
      </c>
      <c r="P226" s="125">
        <v>2.2000000000000002</v>
      </c>
      <c r="Q226" s="125">
        <v>2.2999999999999998</v>
      </c>
      <c r="R226" s="125">
        <v>2.4</v>
      </c>
      <c r="S226" s="260">
        <v>2.5</v>
      </c>
      <c r="T226" s="125">
        <v>2.6</v>
      </c>
      <c r="U226" s="125">
        <v>2.7</v>
      </c>
      <c r="V226" s="125">
        <v>2.8</v>
      </c>
      <c r="W226" s="125">
        <v>2.9</v>
      </c>
      <c r="X226" s="125">
        <v>3</v>
      </c>
      <c r="Y226" s="125">
        <v>3.1</v>
      </c>
      <c r="Z226" s="125">
        <v>3.2</v>
      </c>
      <c r="AA226" s="125">
        <v>3.3</v>
      </c>
      <c r="AB226" s="125">
        <v>3.4</v>
      </c>
      <c r="AC226" s="125">
        <v>3.5</v>
      </c>
      <c r="AD226" s="125">
        <v>3.6</v>
      </c>
      <c r="AE226" s="125">
        <v>3.7</v>
      </c>
      <c r="AF226" s="125">
        <v>3.8</v>
      </c>
      <c r="AG226" s="125">
        <v>3.9</v>
      </c>
      <c r="AH226" s="270">
        <v>4</v>
      </c>
      <c r="AI226" s="232"/>
      <c r="AJ226" s="201"/>
    </row>
    <row r="227" spans="1:36">
      <c r="A227" s="282"/>
      <c r="B227" s="164"/>
      <c r="C227" s="113"/>
      <c r="D227" s="312"/>
      <c r="E227" s="125">
        <f>E225-D225</f>
        <v>0.62666666666666693</v>
      </c>
      <c r="F227" s="125">
        <f t="shared" ref="F227:AH227" si="355">F225-E225</f>
        <v>0.62666666666666693</v>
      </c>
      <c r="G227" s="125">
        <f t="shared" si="355"/>
        <v>0.62666666666666693</v>
      </c>
      <c r="H227" s="125">
        <f t="shared" si="355"/>
        <v>0.62666666666666604</v>
      </c>
      <c r="I227" s="125">
        <f t="shared" si="355"/>
        <v>0.62666666666666693</v>
      </c>
      <c r="J227" s="125">
        <f t="shared" si="355"/>
        <v>0.62666666666666693</v>
      </c>
      <c r="K227" s="125">
        <f t="shared" si="355"/>
        <v>0.62666666666666693</v>
      </c>
      <c r="L227" s="125">
        <f t="shared" si="355"/>
        <v>0.62666666666666693</v>
      </c>
      <c r="M227" s="125">
        <f t="shared" si="355"/>
        <v>0.62666666666666693</v>
      </c>
      <c r="N227" s="125">
        <f t="shared" si="355"/>
        <v>0.62666666666666693</v>
      </c>
      <c r="O227" s="125">
        <f t="shared" si="355"/>
        <v>0.62666666666666693</v>
      </c>
      <c r="P227" s="125">
        <f t="shared" si="355"/>
        <v>0.62666666666666693</v>
      </c>
      <c r="Q227" s="125">
        <f t="shared" si="355"/>
        <v>0.62666666666666693</v>
      </c>
      <c r="R227" s="125">
        <f t="shared" si="355"/>
        <v>0.62666666666666693</v>
      </c>
      <c r="S227" s="260">
        <f t="shared" si="355"/>
        <v>0.6266666666666616</v>
      </c>
      <c r="T227" s="125">
        <f t="shared" si="355"/>
        <v>1.7199999999999989</v>
      </c>
      <c r="U227" s="125">
        <f t="shared" si="355"/>
        <v>1.7199999999999989</v>
      </c>
      <c r="V227" s="125">
        <f t="shared" si="355"/>
        <v>1.7199999999999989</v>
      </c>
      <c r="W227" s="125">
        <f t="shared" si="355"/>
        <v>1.7199999999999989</v>
      </c>
      <c r="X227" s="125">
        <f t="shared" si="355"/>
        <v>1.7199999999999989</v>
      </c>
      <c r="Y227" s="125">
        <f t="shared" si="355"/>
        <v>1.7199999999999989</v>
      </c>
      <c r="Z227" s="125">
        <f t="shared" si="355"/>
        <v>1.7199999999999989</v>
      </c>
      <c r="AA227" s="125">
        <f t="shared" si="355"/>
        <v>1.7199999999999989</v>
      </c>
      <c r="AB227" s="125">
        <f t="shared" si="355"/>
        <v>1.7199999999999989</v>
      </c>
      <c r="AC227" s="125">
        <f t="shared" si="355"/>
        <v>1.7199999999999989</v>
      </c>
      <c r="AD227" s="125">
        <f t="shared" si="355"/>
        <v>1.7199999999999989</v>
      </c>
      <c r="AE227" s="125">
        <f t="shared" si="355"/>
        <v>1.7199999999999989</v>
      </c>
      <c r="AF227" s="125">
        <f t="shared" si="355"/>
        <v>1.7199999999999989</v>
      </c>
      <c r="AG227" s="125">
        <f t="shared" si="355"/>
        <v>1.7199999999999989</v>
      </c>
      <c r="AH227" s="270">
        <f t="shared" si="355"/>
        <v>1.7200000000000202</v>
      </c>
      <c r="AI227" s="232"/>
      <c r="AJ227" s="201"/>
    </row>
    <row r="228" spans="1:36">
      <c r="A228" s="459" t="str">
        <f>A185</f>
        <v>12 Installations de transport</v>
      </c>
      <c r="B228" s="460"/>
      <c r="C228" s="323" t="s">
        <v>89</v>
      </c>
      <c r="D228" s="311">
        <f>I185</f>
        <v>10.1</v>
      </c>
      <c r="E228" s="226">
        <f>D228+($S228-$D228)/15</f>
        <v>10.786666666666667</v>
      </c>
      <c r="F228" s="226">
        <f>E228+($S228-$D228)/15</f>
        <v>11.473333333333334</v>
      </c>
      <c r="G228" s="226">
        <f t="shared" ref="G228" si="356">F228+($S228-$D228)/15</f>
        <v>12.160000000000002</v>
      </c>
      <c r="H228" s="226">
        <f t="shared" ref="H228" si="357">G228+($S228-$D228)/15</f>
        <v>12.846666666666669</v>
      </c>
      <c r="I228" s="226">
        <f t="shared" ref="I228" si="358">H228+($S228-$D228)/15</f>
        <v>13.533333333333337</v>
      </c>
      <c r="J228" s="226">
        <f t="shared" ref="J228" si="359">I228+($S228-$D228)/15</f>
        <v>14.220000000000004</v>
      </c>
      <c r="K228" s="226">
        <f t="shared" ref="K228" si="360">J228+($S228-$D228)/15</f>
        <v>14.906666666666672</v>
      </c>
      <c r="L228" s="226">
        <f t="shared" ref="L228" si="361">K228+($S228-$D228)/15</f>
        <v>15.593333333333339</v>
      </c>
      <c r="M228" s="226">
        <f t="shared" ref="M228" si="362">L228+($S228-$D228)/15</f>
        <v>16.280000000000005</v>
      </c>
      <c r="N228" s="226">
        <f t="shared" ref="N228" si="363">M228+($S228-$D228)/15</f>
        <v>16.966666666666672</v>
      </c>
      <c r="O228" s="227">
        <f t="shared" ref="O228" si="364">N228+($S228-$D228)/15</f>
        <v>17.65333333333334</v>
      </c>
      <c r="P228" s="227">
        <f t="shared" ref="P228" si="365">O228+($S228-$D228)/15</f>
        <v>18.340000000000007</v>
      </c>
      <c r="Q228" s="227">
        <f t="shared" ref="Q228" si="366">P228+($S228-$D228)/15</f>
        <v>19.026666666666674</v>
      </c>
      <c r="R228" s="227">
        <f t="shared" ref="R228" si="367">Q228+($S228-$D228)/15</f>
        <v>19.713333333333342</v>
      </c>
      <c r="S228" s="259">
        <f>K185</f>
        <v>20.400000000000002</v>
      </c>
      <c r="T228" s="227">
        <f>S228+($AH228-$S228)/15</f>
        <v>21.580000000000002</v>
      </c>
      <c r="U228" s="227">
        <f t="shared" ref="U228" si="368">T228+($AH228-$S228)/15</f>
        <v>22.76</v>
      </c>
      <c r="V228" s="227">
        <f t="shared" ref="V228" si="369">U228+($AH228-$S228)/15</f>
        <v>23.94</v>
      </c>
      <c r="W228" s="227">
        <f t="shared" ref="W228" si="370">V228+($AH228-$S228)/15</f>
        <v>25.12</v>
      </c>
      <c r="X228" s="227">
        <f t="shared" ref="X228" si="371">W228+($AH228-$S228)/15</f>
        <v>26.3</v>
      </c>
      <c r="Y228" s="228">
        <f t="shared" ref="Y228" si="372">X228+($AH228-$S228)/15</f>
        <v>27.48</v>
      </c>
      <c r="Z228" s="228">
        <f t="shared" ref="Z228" si="373">Y228+($AH228-$S228)/15</f>
        <v>28.66</v>
      </c>
      <c r="AA228" s="228">
        <f t="shared" ref="AA228" si="374">Z228+($AH228-$S228)/15</f>
        <v>29.84</v>
      </c>
      <c r="AB228" s="228">
        <f t="shared" ref="AB228" si="375">AA228+($AH228-$S228)/15</f>
        <v>31.02</v>
      </c>
      <c r="AC228" s="228">
        <f t="shared" ref="AC228" si="376">AB228+($AH228-$S228)/15</f>
        <v>32.199999999999996</v>
      </c>
      <c r="AD228" s="228">
        <f t="shared" ref="AD228" si="377">AC228+($AH228-$S228)/15</f>
        <v>33.379999999999995</v>
      </c>
      <c r="AE228" s="228">
        <f t="shared" ref="AE228" si="378">AD228+($AH228-$S228)/15</f>
        <v>34.559999999999995</v>
      </c>
      <c r="AF228" s="228">
        <f t="shared" ref="AF228" si="379">AE228+($AH228-$S228)/15</f>
        <v>35.739999999999995</v>
      </c>
      <c r="AG228" s="228">
        <f t="shared" ref="AG228" si="380">AF228+($AH228-$S228)/15</f>
        <v>36.919999999999995</v>
      </c>
      <c r="AH228" s="316">
        <f>M185</f>
        <v>38.099999999999994</v>
      </c>
      <c r="AI228" s="266" t="s">
        <v>90</v>
      </c>
      <c r="AJ228" s="201"/>
    </row>
    <row r="229" spans="1:36" hidden="1">
      <c r="A229" s="235"/>
      <c r="B229" s="231"/>
      <c r="C229" s="113"/>
      <c r="D229" s="312">
        <v>1</v>
      </c>
      <c r="E229" s="125">
        <v>1.1000000000000001</v>
      </c>
      <c r="F229" s="125">
        <v>1.2</v>
      </c>
      <c r="G229" s="125">
        <v>1.3</v>
      </c>
      <c r="H229" s="125">
        <v>1.4</v>
      </c>
      <c r="I229" s="125">
        <v>1.5</v>
      </c>
      <c r="J229" s="125">
        <v>1.6</v>
      </c>
      <c r="K229" s="125">
        <v>1.7</v>
      </c>
      <c r="L229" s="125">
        <v>1.8</v>
      </c>
      <c r="M229" s="125">
        <v>1.9</v>
      </c>
      <c r="N229" s="125">
        <v>2</v>
      </c>
      <c r="O229" s="125">
        <v>2.1</v>
      </c>
      <c r="P229" s="125">
        <v>2.2000000000000002</v>
      </c>
      <c r="Q229" s="125">
        <v>2.2999999999999998</v>
      </c>
      <c r="R229" s="125">
        <v>2.4</v>
      </c>
      <c r="S229" s="260">
        <v>2.5</v>
      </c>
      <c r="T229" s="125">
        <v>2.6</v>
      </c>
      <c r="U229" s="125">
        <v>2.7</v>
      </c>
      <c r="V229" s="125">
        <v>2.8</v>
      </c>
      <c r="W229" s="125">
        <v>2.9</v>
      </c>
      <c r="X229" s="125">
        <v>3</v>
      </c>
      <c r="Y229" s="125">
        <v>3.1</v>
      </c>
      <c r="Z229" s="125">
        <v>3.2</v>
      </c>
      <c r="AA229" s="125">
        <v>3.3</v>
      </c>
      <c r="AB229" s="125">
        <v>3.4</v>
      </c>
      <c r="AC229" s="125">
        <v>3.5</v>
      </c>
      <c r="AD229" s="125">
        <v>3.6</v>
      </c>
      <c r="AE229" s="125">
        <v>3.7</v>
      </c>
      <c r="AF229" s="125">
        <v>3.8</v>
      </c>
      <c r="AG229" s="125">
        <v>3.9</v>
      </c>
      <c r="AH229" s="270">
        <v>4</v>
      </c>
      <c r="AI229" s="232"/>
      <c r="AJ229" s="201"/>
    </row>
    <row r="230" spans="1:36">
      <c r="A230" s="282"/>
      <c r="B230" s="164"/>
      <c r="C230" s="113"/>
      <c r="D230" s="312"/>
      <c r="E230" s="125">
        <f>E228-D228</f>
        <v>0.68666666666666742</v>
      </c>
      <c r="F230" s="125">
        <f t="shared" ref="F230:AH230" si="381">F228-E228</f>
        <v>0.68666666666666742</v>
      </c>
      <c r="G230" s="125">
        <f t="shared" si="381"/>
        <v>0.68666666666666742</v>
      </c>
      <c r="H230" s="125">
        <f t="shared" si="381"/>
        <v>0.68666666666666742</v>
      </c>
      <c r="I230" s="125">
        <f t="shared" si="381"/>
        <v>0.68666666666666742</v>
      </c>
      <c r="J230" s="125">
        <f t="shared" si="381"/>
        <v>0.68666666666666742</v>
      </c>
      <c r="K230" s="125">
        <f t="shared" si="381"/>
        <v>0.68666666666666742</v>
      </c>
      <c r="L230" s="125">
        <f t="shared" si="381"/>
        <v>0.68666666666666742</v>
      </c>
      <c r="M230" s="125">
        <f t="shared" si="381"/>
        <v>0.68666666666666565</v>
      </c>
      <c r="N230" s="125">
        <f t="shared" si="381"/>
        <v>0.68666666666666742</v>
      </c>
      <c r="O230" s="125">
        <f t="shared" si="381"/>
        <v>0.68666666666666742</v>
      </c>
      <c r="P230" s="125">
        <f t="shared" si="381"/>
        <v>0.68666666666666742</v>
      </c>
      <c r="Q230" s="125">
        <f t="shared" si="381"/>
        <v>0.68666666666666742</v>
      </c>
      <c r="R230" s="125">
        <f t="shared" si="381"/>
        <v>0.68666666666666742</v>
      </c>
      <c r="S230" s="260">
        <f t="shared" si="381"/>
        <v>0.68666666666666032</v>
      </c>
      <c r="T230" s="125">
        <f t="shared" si="381"/>
        <v>1.1799999999999997</v>
      </c>
      <c r="U230" s="125">
        <f t="shared" si="381"/>
        <v>1.1799999999999997</v>
      </c>
      <c r="V230" s="125">
        <f t="shared" si="381"/>
        <v>1.1799999999999997</v>
      </c>
      <c r="W230" s="125">
        <f t="shared" si="381"/>
        <v>1.1799999999999997</v>
      </c>
      <c r="X230" s="125">
        <f t="shared" si="381"/>
        <v>1.1799999999999997</v>
      </c>
      <c r="Y230" s="125">
        <f t="shared" si="381"/>
        <v>1.1799999999999997</v>
      </c>
      <c r="Z230" s="125">
        <f t="shared" si="381"/>
        <v>1.1799999999999997</v>
      </c>
      <c r="AA230" s="125">
        <f t="shared" si="381"/>
        <v>1.1799999999999997</v>
      </c>
      <c r="AB230" s="125">
        <f t="shared" si="381"/>
        <v>1.1799999999999997</v>
      </c>
      <c r="AC230" s="125">
        <f t="shared" si="381"/>
        <v>1.1799999999999962</v>
      </c>
      <c r="AD230" s="125">
        <f t="shared" si="381"/>
        <v>1.1799999999999997</v>
      </c>
      <c r="AE230" s="125">
        <f t="shared" si="381"/>
        <v>1.1799999999999997</v>
      </c>
      <c r="AF230" s="125">
        <f t="shared" si="381"/>
        <v>1.1799999999999997</v>
      </c>
      <c r="AG230" s="125">
        <f t="shared" si="381"/>
        <v>1.1799999999999997</v>
      </c>
      <c r="AH230" s="270">
        <f t="shared" si="381"/>
        <v>1.1799999999999997</v>
      </c>
      <c r="AI230" s="232"/>
      <c r="AJ230" s="201"/>
    </row>
    <row r="231" spans="1:36" ht="13.5" thickBot="1">
      <c r="A231" s="455" t="str">
        <f>A186</f>
        <v>13 Installations militaires et de protection civile</v>
      </c>
      <c r="B231" s="456"/>
      <c r="C231" s="324" t="s">
        <v>89</v>
      </c>
      <c r="D231" s="311">
        <f>I186</f>
        <v>21.088888888888889</v>
      </c>
      <c r="E231" s="226">
        <f>D231+($S231-$D231)/15</f>
        <v>22.311851851851852</v>
      </c>
      <c r="F231" s="226">
        <f>E231+($S231-$D231)/15</f>
        <v>23.534814814814816</v>
      </c>
      <c r="G231" s="226">
        <f t="shared" ref="G231" si="382">F231+($S231-$D231)/15</f>
        <v>24.757777777777779</v>
      </c>
      <c r="H231" s="226">
        <f t="shared" ref="H231" si="383">G231+($S231-$D231)/15</f>
        <v>25.980740740740742</v>
      </c>
      <c r="I231" s="226">
        <f t="shared" ref="I231" si="384">H231+($S231-$D231)/15</f>
        <v>27.203703703703706</v>
      </c>
      <c r="J231" s="226">
        <f t="shared" ref="J231" si="385">I231+($S231-$D231)/15</f>
        <v>28.426666666666669</v>
      </c>
      <c r="K231" s="226">
        <f t="shared" ref="K231" si="386">J231+($S231-$D231)/15</f>
        <v>29.649629629629633</v>
      </c>
      <c r="L231" s="226">
        <f t="shared" ref="L231" si="387">K231+($S231-$D231)/15</f>
        <v>30.872592592592596</v>
      </c>
      <c r="M231" s="226">
        <f t="shared" ref="M231" si="388">L231+($S231-$D231)/15</f>
        <v>32.095555555555556</v>
      </c>
      <c r="N231" s="226">
        <f t="shared" ref="N231" si="389">M231+($S231-$D231)/15</f>
        <v>33.318518518518516</v>
      </c>
      <c r="O231" s="227">
        <f t="shared" ref="O231" si="390">N231+($S231-$D231)/15</f>
        <v>34.541481481481476</v>
      </c>
      <c r="P231" s="227">
        <f t="shared" ref="P231" si="391">O231+($S231-$D231)/15</f>
        <v>35.764444444444436</v>
      </c>
      <c r="Q231" s="227">
        <f t="shared" ref="Q231" si="392">P231+($S231-$D231)/15</f>
        <v>36.987407407407396</v>
      </c>
      <c r="R231" s="227">
        <f t="shared" ref="R231" si="393">Q231+($S231-$D231)/15</f>
        <v>38.210370370370356</v>
      </c>
      <c r="S231" s="259">
        <f>K186</f>
        <v>39.43333333333333</v>
      </c>
      <c r="T231" s="227">
        <f>S231+($AH231-$S231)/15</f>
        <v>41.61333333333333</v>
      </c>
      <c r="U231" s="227">
        <f t="shared" ref="U231" si="394">T231+($AH231-$S231)/15</f>
        <v>43.793333333333329</v>
      </c>
      <c r="V231" s="227">
        <f t="shared" ref="V231" si="395">U231+($AH231-$S231)/15</f>
        <v>45.973333333333329</v>
      </c>
      <c r="W231" s="227">
        <f t="shared" ref="W231" si="396">V231+($AH231-$S231)/15</f>
        <v>48.153333333333329</v>
      </c>
      <c r="X231" s="227">
        <f t="shared" ref="X231" si="397">W231+($AH231-$S231)/15</f>
        <v>50.333333333333329</v>
      </c>
      <c r="Y231" s="228">
        <f t="shared" ref="Y231" si="398">X231+($AH231-$S231)/15</f>
        <v>52.513333333333328</v>
      </c>
      <c r="Z231" s="228">
        <f t="shared" ref="Z231" si="399">Y231+($AH231-$S231)/15</f>
        <v>54.693333333333328</v>
      </c>
      <c r="AA231" s="228">
        <f t="shared" ref="AA231" si="400">Z231+($AH231-$S231)/15</f>
        <v>56.873333333333328</v>
      </c>
      <c r="AB231" s="228">
        <f t="shared" ref="AB231" si="401">AA231+($AH231-$S231)/15</f>
        <v>59.053333333333327</v>
      </c>
      <c r="AC231" s="228">
        <f t="shared" ref="AC231" si="402">AB231+($AH231-$S231)/15</f>
        <v>61.233333333333327</v>
      </c>
      <c r="AD231" s="228">
        <f t="shared" ref="AD231" si="403">AC231+($AH231-$S231)/15</f>
        <v>63.413333333333327</v>
      </c>
      <c r="AE231" s="228">
        <f t="shared" ref="AE231" si="404">AD231+($AH231-$S231)/15</f>
        <v>65.593333333333334</v>
      </c>
      <c r="AF231" s="228">
        <f t="shared" ref="AF231" si="405">AE231+($AH231-$S231)/15</f>
        <v>67.773333333333341</v>
      </c>
      <c r="AG231" s="228">
        <f t="shared" ref="AG231" si="406">AF231+($AH231-$S231)/15</f>
        <v>69.953333333333347</v>
      </c>
      <c r="AH231" s="316">
        <f>M186</f>
        <v>72.13333333333334</v>
      </c>
      <c r="AI231" s="267" t="s">
        <v>90</v>
      </c>
      <c r="AJ231" s="201"/>
    </row>
    <row r="232" spans="1:36" ht="13.5" hidden="1" thickBot="1">
      <c r="A232" s="304"/>
      <c r="B232" s="233"/>
      <c r="C232" s="113"/>
      <c r="D232" s="312">
        <v>1</v>
      </c>
      <c r="E232" s="125">
        <v>1.1000000000000001</v>
      </c>
      <c r="F232" s="125">
        <v>1.2</v>
      </c>
      <c r="G232" s="125">
        <v>1.3</v>
      </c>
      <c r="H232" s="125">
        <v>1.4</v>
      </c>
      <c r="I232" s="125">
        <v>1.5</v>
      </c>
      <c r="J232" s="125">
        <v>1.6</v>
      </c>
      <c r="K232" s="125">
        <v>1.7</v>
      </c>
      <c r="L232" s="125">
        <v>1.8</v>
      </c>
      <c r="M232" s="125">
        <v>1.9</v>
      </c>
      <c r="N232" s="125">
        <v>2</v>
      </c>
      <c r="O232" s="125">
        <v>2.1</v>
      </c>
      <c r="P232" s="125">
        <v>2.2000000000000002</v>
      </c>
      <c r="Q232" s="125">
        <v>2.2999999999999998</v>
      </c>
      <c r="R232" s="125">
        <v>2.4</v>
      </c>
      <c r="S232" s="260">
        <v>2.5</v>
      </c>
      <c r="T232" s="125">
        <v>2.6</v>
      </c>
      <c r="U232" s="125">
        <v>2.7</v>
      </c>
      <c r="V232" s="125">
        <v>2.8</v>
      </c>
      <c r="W232" s="125">
        <v>2.9</v>
      </c>
      <c r="X232" s="125">
        <v>3</v>
      </c>
      <c r="Y232" s="125">
        <v>3.1</v>
      </c>
      <c r="Z232" s="125">
        <v>3.2</v>
      </c>
      <c r="AA232" s="125">
        <v>3.3</v>
      </c>
      <c r="AB232" s="125">
        <v>3.4</v>
      </c>
      <c r="AC232" s="125">
        <v>3.5</v>
      </c>
      <c r="AD232" s="125">
        <v>3.6</v>
      </c>
      <c r="AE232" s="125">
        <v>3.7</v>
      </c>
      <c r="AF232" s="125">
        <v>3.8</v>
      </c>
      <c r="AG232" s="125">
        <v>3.9</v>
      </c>
      <c r="AH232" s="270">
        <v>4</v>
      </c>
      <c r="AI232" s="232"/>
      <c r="AJ232" s="201"/>
    </row>
    <row r="233" spans="1:36" ht="13.5" thickBot="1">
      <c r="A233" s="321"/>
      <c r="B233" s="320"/>
      <c r="C233" s="167"/>
      <c r="D233" s="330"/>
      <c r="E233" s="307">
        <f>E231-D231</f>
        <v>1.2229629629629635</v>
      </c>
      <c r="F233" s="307">
        <f t="shared" ref="F233:AH233" si="407">F231-E231</f>
        <v>1.2229629629629635</v>
      </c>
      <c r="G233" s="307">
        <f t="shared" si="407"/>
        <v>1.2229629629629635</v>
      </c>
      <c r="H233" s="307">
        <f t="shared" si="407"/>
        <v>1.2229629629629635</v>
      </c>
      <c r="I233" s="307">
        <f t="shared" si="407"/>
        <v>1.2229629629629635</v>
      </c>
      <c r="J233" s="307">
        <f t="shared" si="407"/>
        <v>1.2229629629629635</v>
      </c>
      <c r="K233" s="307">
        <f t="shared" si="407"/>
        <v>1.2229629629629635</v>
      </c>
      <c r="L233" s="307">
        <f t="shared" si="407"/>
        <v>1.2229629629629635</v>
      </c>
      <c r="M233" s="307">
        <f t="shared" si="407"/>
        <v>1.2229629629629599</v>
      </c>
      <c r="N233" s="307">
        <f t="shared" si="407"/>
        <v>1.2229629629629599</v>
      </c>
      <c r="O233" s="307">
        <f t="shared" si="407"/>
        <v>1.2229629629629599</v>
      </c>
      <c r="P233" s="307">
        <f t="shared" si="407"/>
        <v>1.2229629629629599</v>
      </c>
      <c r="Q233" s="307">
        <f t="shared" si="407"/>
        <v>1.2229629629629599</v>
      </c>
      <c r="R233" s="307">
        <f t="shared" si="407"/>
        <v>1.2229629629629599</v>
      </c>
      <c r="S233" s="261">
        <f t="shared" si="407"/>
        <v>1.2229629629629741</v>
      </c>
      <c r="T233" s="307">
        <f t="shared" si="407"/>
        <v>2.1799999999999997</v>
      </c>
      <c r="U233" s="307">
        <f t="shared" si="407"/>
        <v>2.1799999999999997</v>
      </c>
      <c r="V233" s="307">
        <f t="shared" si="407"/>
        <v>2.1799999999999997</v>
      </c>
      <c r="W233" s="307">
        <f t="shared" si="407"/>
        <v>2.1799999999999997</v>
      </c>
      <c r="X233" s="307">
        <f t="shared" si="407"/>
        <v>2.1799999999999997</v>
      </c>
      <c r="Y233" s="307">
        <f t="shared" si="407"/>
        <v>2.1799999999999997</v>
      </c>
      <c r="Z233" s="307">
        <f t="shared" si="407"/>
        <v>2.1799999999999997</v>
      </c>
      <c r="AA233" s="307">
        <f t="shared" si="407"/>
        <v>2.1799999999999997</v>
      </c>
      <c r="AB233" s="307">
        <f t="shared" si="407"/>
        <v>2.1799999999999997</v>
      </c>
      <c r="AC233" s="307">
        <f t="shared" si="407"/>
        <v>2.1799999999999997</v>
      </c>
      <c r="AD233" s="307">
        <f t="shared" si="407"/>
        <v>2.1799999999999997</v>
      </c>
      <c r="AE233" s="307">
        <f t="shared" si="407"/>
        <v>2.1800000000000068</v>
      </c>
      <c r="AF233" s="307">
        <f t="shared" si="407"/>
        <v>2.1800000000000068</v>
      </c>
      <c r="AG233" s="307">
        <f t="shared" si="407"/>
        <v>2.1800000000000068</v>
      </c>
      <c r="AH233" s="271">
        <f t="shared" si="407"/>
        <v>2.1799999999999926</v>
      </c>
      <c r="AI233" s="186"/>
      <c r="AJ233" s="201"/>
    </row>
    <row r="234" spans="1:36">
      <c r="A234" s="334"/>
      <c r="B234" s="113"/>
      <c r="C234" s="114"/>
      <c r="D234" s="206"/>
      <c r="E234" s="125"/>
      <c r="F234" s="125"/>
      <c r="G234" s="125"/>
      <c r="H234" s="125"/>
      <c r="I234" s="125"/>
      <c r="J234" s="125"/>
      <c r="K234" s="125"/>
      <c r="L234" s="125"/>
      <c r="M234" s="125"/>
      <c r="N234" s="125"/>
      <c r="O234" s="125"/>
      <c r="P234" s="125"/>
      <c r="Q234" s="125"/>
      <c r="R234" s="125"/>
      <c r="S234" s="125"/>
      <c r="T234" s="125"/>
      <c r="U234" s="125"/>
      <c r="V234" s="125"/>
      <c r="W234" s="125"/>
      <c r="X234" s="125"/>
      <c r="Y234" s="125"/>
      <c r="Z234" s="125"/>
      <c r="AA234" s="125"/>
      <c r="AB234" s="125"/>
      <c r="AC234" s="125"/>
      <c r="AD234" s="125"/>
      <c r="AE234" s="125"/>
      <c r="AF234" s="125"/>
      <c r="AG234" s="125"/>
      <c r="AH234" s="125"/>
      <c r="AI234" s="129"/>
      <c r="AJ234" s="201"/>
    </row>
    <row r="235" spans="1:36" hidden="1">
      <c r="A235" s="336"/>
      <c r="B235" s="114"/>
      <c r="C235" s="114"/>
      <c r="D235" s="114"/>
      <c r="E235" s="114" t="str">
        <f>A174</f>
        <v>01 Bureau et administration</v>
      </c>
      <c r="F235" s="114" t="str">
        <f>A175</f>
        <v>02 Commerce</v>
      </c>
      <c r="G235" s="114" t="str">
        <f>A176</f>
        <v>03 Résidence</v>
      </c>
      <c r="H235" s="114" t="str">
        <f>A177</f>
        <v>04 Enseignement, formation et recherche</v>
      </c>
      <c r="I235" s="114" t="str">
        <f>A178</f>
        <v>05 Industrie</v>
      </c>
      <c r="J235" s="114" t="str">
        <f>A179</f>
        <v>06 Loisirs, sports et détente</v>
      </c>
      <c r="K235" s="114" t="str">
        <f>A180</f>
        <v>07 Prévoyance et santé</v>
      </c>
      <c r="L235" s="114" t="str">
        <f>A181</f>
        <v>08 Agriculture et économie forestière</v>
      </c>
      <c r="M235" s="114" t="str">
        <f>A182</f>
        <v>09 Justice et police</v>
      </c>
      <c r="N235" s="114" t="str">
        <f>A183</f>
        <v>10 Culture et convivialité</v>
      </c>
      <c r="O235" s="114" t="str">
        <f>A184</f>
        <v>11 Hôtellerie et tourisme</v>
      </c>
      <c r="P235" s="114" t="str">
        <f>A185</f>
        <v>12 Installations de transport</v>
      </c>
      <c r="Q235" s="114" t="str">
        <f>A186</f>
        <v>13 Installations militaires et de protection civile</v>
      </c>
      <c r="R235" s="114"/>
      <c r="S235" s="114"/>
      <c r="T235" s="114"/>
      <c r="U235" s="114"/>
      <c r="V235" s="114"/>
      <c r="W235" s="114"/>
      <c r="X235" s="206"/>
      <c r="Y235" s="206"/>
      <c r="Z235" s="206"/>
      <c r="AA235" s="206"/>
      <c r="AB235" s="206"/>
      <c r="AC235" s="206"/>
      <c r="AD235" s="206"/>
      <c r="AE235" s="206"/>
      <c r="AF235" s="206"/>
      <c r="AG235" s="206"/>
      <c r="AH235" s="206"/>
      <c r="AI235" s="114"/>
      <c r="AJ235" s="201"/>
    </row>
    <row r="236" spans="1:36" hidden="1">
      <c r="A236" s="336">
        <v>1</v>
      </c>
      <c r="B236" s="318">
        <f>'01 ¦  Daten - Données'!D9</f>
        <v>0</v>
      </c>
      <c r="C236" s="114">
        <v>2</v>
      </c>
      <c r="D236" s="206" t="str">
        <f>'01 ¦  Daten - Données'!X9</f>
        <v/>
      </c>
      <c r="E236" s="115" t="str">
        <f t="shared" ref="E236:E264" si="408">IF(D236="","",IF($D236&lt;$D$195,1,IF($D236&gt;$AH$195,4,HLOOKUP($D236,$D$195:$AH$196,2))))</f>
        <v/>
      </c>
      <c r="F236" s="115" t="str">
        <f t="shared" ref="F236:F264" si="409">IF($D236="","",IF($D236&lt;$D$198,1,IF($D236&gt;$AH$198,4,HLOOKUP($D236,$D$198:$AH$199,2))))</f>
        <v/>
      </c>
      <c r="G236" s="115" t="str">
        <f t="shared" ref="G236:G264" si="410">IF($D236="","",IF($D236&lt;$D$201,1,IF($D236&gt;$AH$201,4,HLOOKUP($D236,$D$201:$AH$202,2))))</f>
        <v/>
      </c>
      <c r="H236" s="115" t="str">
        <f t="shared" ref="H236:H264" si="411">IF($D236="","",IF($D236&lt;$D$204,1,IF($D236&gt;$AH$204,4,HLOOKUP($D236,$D$204:$AH$205,2))))</f>
        <v/>
      </c>
      <c r="I236" s="115" t="str">
        <f t="shared" ref="I236:I264" si="412">IF($D236="","",IF($D236&lt;$D$207,1,IF($D236&gt;$AH$207,4,HLOOKUP($D236,$D$207:$AH$208,2))))</f>
        <v/>
      </c>
      <c r="J236" s="115" t="str">
        <f t="shared" ref="J236:J264" si="413">IF($D236="","",IF($D236&lt;$D$210,1,IF($D236&gt;$AH$210,4,HLOOKUP($D236,$D$210:$AH$211,2))))</f>
        <v/>
      </c>
      <c r="K236" s="115" t="str">
        <f t="shared" ref="K236:K264" si="414">IF($D236="","",IF($D236&lt;$D$213,1,IF($D236&gt;$AH$213,4,HLOOKUP($D236,$D$213:$AH$214,2))))</f>
        <v/>
      </c>
      <c r="L236" s="115" t="str">
        <f t="shared" ref="L236:L264" si="415">IF($D236="","",IF($D236&lt;$D$216,1,IF($D236&gt;$AH$216,4,HLOOKUP($D236,$D$216:$AH$217,2))))</f>
        <v/>
      </c>
      <c r="M236" s="115" t="str">
        <f t="shared" ref="M236:M264" si="416">IF($D236="","",IF($D236&lt;$D$219,1,IF($D236&gt;$AH$219,4,HLOOKUP($D236,$D$219:$AH$220,2))))</f>
        <v/>
      </c>
      <c r="N236" s="115" t="str">
        <f t="shared" ref="N236:N264" si="417">IF($D236="","",IF($D236&lt;$D$222,1,IF($D236&gt;$AH$222,4,HLOOKUP($D236,$D$222:$AH$223,2))))</f>
        <v/>
      </c>
      <c r="O236" s="115" t="str">
        <f t="shared" ref="O236:O264" si="418">IF($D236="","",IF($D236&lt;$D$225,1,IF($D236&gt;$AH$225,4,HLOOKUP($D236,$D$225:$AH$226,2))))</f>
        <v/>
      </c>
      <c r="P236" s="115" t="str">
        <f t="shared" ref="P236:P264" si="419">IF($D236="","",IF($D236&lt;$D$228,1,IF($D236&gt;$AH$228,4,HLOOKUP($D236,$D$228:$AH$229,2))))</f>
        <v/>
      </c>
      <c r="Q236" s="115" t="str">
        <f t="shared" ref="Q236:Q264" si="420">IF($D236="","",IF($D236&lt;$D$231,1,IF($D236&gt;$AH$231,4,HLOOKUP($D236,$D$231:$AH$232,2))))</f>
        <v/>
      </c>
      <c r="R236" s="114"/>
      <c r="S236" s="114"/>
      <c r="T236" s="114"/>
      <c r="U236" s="114"/>
      <c r="V236" s="114"/>
      <c r="W236" s="206" t="str">
        <f>IFERROR(HLOOKUP(B236,E235:Q236,C236),"")</f>
        <v/>
      </c>
      <c r="X236" s="206"/>
      <c r="Y236" s="206"/>
      <c r="Z236" s="206"/>
      <c r="AA236" s="206"/>
      <c r="AB236" s="206"/>
      <c r="AC236" s="206"/>
      <c r="AD236" s="206"/>
      <c r="AE236" s="206"/>
      <c r="AF236" s="206"/>
      <c r="AG236" s="206"/>
      <c r="AH236" s="206"/>
      <c r="AI236" s="114"/>
      <c r="AJ236" s="201"/>
    </row>
    <row r="237" spans="1:36" hidden="1">
      <c r="A237" s="336"/>
      <c r="B237" s="318"/>
      <c r="C237" s="114"/>
      <c r="D237" s="319"/>
      <c r="E237" s="115" t="str">
        <f t="shared" si="408"/>
        <v/>
      </c>
      <c r="F237" s="115" t="str">
        <f t="shared" si="409"/>
        <v/>
      </c>
      <c r="G237" s="115" t="str">
        <f t="shared" si="410"/>
        <v/>
      </c>
      <c r="H237" s="115" t="str">
        <f t="shared" si="411"/>
        <v/>
      </c>
      <c r="I237" s="115" t="str">
        <f t="shared" si="412"/>
        <v/>
      </c>
      <c r="J237" s="115" t="str">
        <f t="shared" si="413"/>
        <v/>
      </c>
      <c r="K237" s="115" t="str">
        <f t="shared" si="414"/>
        <v/>
      </c>
      <c r="L237" s="115" t="str">
        <f t="shared" si="415"/>
        <v/>
      </c>
      <c r="M237" s="115" t="str">
        <f t="shared" si="416"/>
        <v/>
      </c>
      <c r="N237" s="115" t="str">
        <f t="shared" si="417"/>
        <v/>
      </c>
      <c r="O237" s="115" t="str">
        <f t="shared" si="418"/>
        <v/>
      </c>
      <c r="P237" s="115" t="str">
        <f t="shared" si="419"/>
        <v/>
      </c>
      <c r="Q237" s="115" t="str">
        <f t="shared" si="420"/>
        <v/>
      </c>
      <c r="R237" s="114"/>
      <c r="S237" s="114"/>
      <c r="T237" s="114"/>
      <c r="U237" s="114"/>
      <c r="V237" s="114"/>
      <c r="W237" s="206"/>
      <c r="X237" s="206"/>
      <c r="Y237" s="206"/>
      <c r="Z237" s="206"/>
      <c r="AA237" s="206"/>
      <c r="AB237" s="206"/>
      <c r="AC237" s="206"/>
      <c r="AD237" s="206"/>
      <c r="AE237" s="206"/>
      <c r="AF237" s="206"/>
      <c r="AG237" s="206"/>
      <c r="AH237" s="206"/>
      <c r="AI237" s="114"/>
      <c r="AJ237" s="201"/>
    </row>
    <row r="238" spans="1:36" hidden="1">
      <c r="A238" s="336">
        <v>2</v>
      </c>
      <c r="B238" s="318">
        <f>'01 ¦  Daten - Données'!D10</f>
        <v>0</v>
      </c>
      <c r="C238" s="114">
        <v>4</v>
      </c>
      <c r="D238" s="206" t="str">
        <f>'01 ¦  Daten - Données'!X10</f>
        <v/>
      </c>
      <c r="E238" s="115" t="str">
        <f t="shared" si="408"/>
        <v/>
      </c>
      <c r="F238" s="115" t="str">
        <f t="shared" si="409"/>
        <v/>
      </c>
      <c r="G238" s="115" t="str">
        <f t="shared" si="410"/>
        <v/>
      </c>
      <c r="H238" s="115" t="str">
        <f t="shared" si="411"/>
        <v/>
      </c>
      <c r="I238" s="115" t="str">
        <f t="shared" si="412"/>
        <v/>
      </c>
      <c r="J238" s="115" t="str">
        <f t="shared" si="413"/>
        <v/>
      </c>
      <c r="K238" s="115" t="str">
        <f t="shared" si="414"/>
        <v/>
      </c>
      <c r="L238" s="115" t="str">
        <f t="shared" si="415"/>
        <v/>
      </c>
      <c r="M238" s="115" t="str">
        <f t="shared" si="416"/>
        <v/>
      </c>
      <c r="N238" s="115" t="str">
        <f t="shared" si="417"/>
        <v/>
      </c>
      <c r="O238" s="115" t="str">
        <f t="shared" si="418"/>
        <v/>
      </c>
      <c r="P238" s="115" t="str">
        <f t="shared" si="419"/>
        <v/>
      </c>
      <c r="Q238" s="115" t="str">
        <f t="shared" si="420"/>
        <v/>
      </c>
      <c r="R238" s="114"/>
      <c r="S238" s="114"/>
      <c r="T238" s="114"/>
      <c r="U238" s="114"/>
      <c r="V238" s="114"/>
      <c r="W238" s="206" t="str">
        <f>IFERROR(HLOOKUP(B238,E235:Q238,C238),"")</f>
        <v/>
      </c>
      <c r="X238" s="206"/>
      <c r="Y238" s="206"/>
      <c r="Z238" s="206"/>
      <c r="AA238" s="206"/>
      <c r="AB238" s="206"/>
      <c r="AC238" s="206"/>
      <c r="AD238" s="206"/>
      <c r="AE238" s="206"/>
      <c r="AF238" s="206"/>
      <c r="AG238" s="206"/>
      <c r="AH238" s="206"/>
      <c r="AI238" s="114"/>
      <c r="AJ238" s="201"/>
    </row>
    <row r="239" spans="1:36" hidden="1">
      <c r="A239" s="336"/>
      <c r="B239" s="318"/>
      <c r="C239" s="114"/>
      <c r="D239" s="319"/>
      <c r="E239" s="115" t="str">
        <f t="shared" si="408"/>
        <v/>
      </c>
      <c r="F239" s="115" t="str">
        <f t="shared" si="409"/>
        <v/>
      </c>
      <c r="G239" s="115" t="str">
        <f t="shared" si="410"/>
        <v/>
      </c>
      <c r="H239" s="115" t="str">
        <f t="shared" si="411"/>
        <v/>
      </c>
      <c r="I239" s="115" t="str">
        <f t="shared" si="412"/>
        <v/>
      </c>
      <c r="J239" s="115" t="str">
        <f t="shared" si="413"/>
        <v/>
      </c>
      <c r="K239" s="115" t="str">
        <f t="shared" si="414"/>
        <v/>
      </c>
      <c r="L239" s="115" t="str">
        <f t="shared" si="415"/>
        <v/>
      </c>
      <c r="M239" s="115" t="str">
        <f t="shared" si="416"/>
        <v/>
      </c>
      <c r="N239" s="115" t="str">
        <f t="shared" si="417"/>
        <v/>
      </c>
      <c r="O239" s="115" t="str">
        <f t="shared" si="418"/>
        <v/>
      </c>
      <c r="P239" s="115" t="str">
        <f t="shared" si="419"/>
        <v/>
      </c>
      <c r="Q239" s="115" t="str">
        <f t="shared" si="420"/>
        <v/>
      </c>
      <c r="R239" s="114"/>
      <c r="S239" s="114"/>
      <c r="T239" s="114"/>
      <c r="U239" s="114"/>
      <c r="V239" s="114"/>
      <c r="W239" s="206"/>
      <c r="X239" s="206"/>
      <c r="Y239" s="206"/>
      <c r="Z239" s="206"/>
      <c r="AA239" s="206"/>
      <c r="AB239" s="206"/>
      <c r="AC239" s="206"/>
      <c r="AD239" s="206"/>
      <c r="AE239" s="206"/>
      <c r="AF239" s="206"/>
      <c r="AG239" s="206"/>
      <c r="AH239" s="206"/>
      <c r="AI239" s="114"/>
      <c r="AJ239" s="201"/>
    </row>
    <row r="240" spans="1:36" hidden="1">
      <c r="A240" s="336">
        <v>3</v>
      </c>
      <c r="B240" s="318">
        <f>'01 ¦  Daten - Données'!D11</f>
        <v>0</v>
      </c>
      <c r="C240" s="114">
        <v>6</v>
      </c>
      <c r="D240" s="206" t="str">
        <f>'01 ¦  Daten - Données'!X11</f>
        <v/>
      </c>
      <c r="E240" s="115" t="str">
        <f t="shared" si="408"/>
        <v/>
      </c>
      <c r="F240" s="115" t="str">
        <f t="shared" si="409"/>
        <v/>
      </c>
      <c r="G240" s="115" t="str">
        <f t="shared" si="410"/>
        <v/>
      </c>
      <c r="H240" s="115" t="str">
        <f t="shared" si="411"/>
        <v/>
      </c>
      <c r="I240" s="115" t="str">
        <f t="shared" si="412"/>
        <v/>
      </c>
      <c r="J240" s="115" t="str">
        <f t="shared" si="413"/>
        <v/>
      </c>
      <c r="K240" s="115" t="str">
        <f t="shared" si="414"/>
        <v/>
      </c>
      <c r="L240" s="115" t="str">
        <f t="shared" si="415"/>
        <v/>
      </c>
      <c r="M240" s="115" t="str">
        <f t="shared" si="416"/>
        <v/>
      </c>
      <c r="N240" s="115" t="str">
        <f t="shared" si="417"/>
        <v/>
      </c>
      <c r="O240" s="115" t="str">
        <f t="shared" si="418"/>
        <v/>
      </c>
      <c r="P240" s="115" t="str">
        <f t="shared" si="419"/>
        <v/>
      </c>
      <c r="Q240" s="115" t="str">
        <f t="shared" si="420"/>
        <v/>
      </c>
      <c r="R240" s="114"/>
      <c r="S240" s="114"/>
      <c r="T240" s="114"/>
      <c r="U240" s="114"/>
      <c r="V240" s="114"/>
      <c r="W240" s="206" t="str">
        <f>IFERROR(HLOOKUP(B240,E235:Q240,C240),"")</f>
        <v/>
      </c>
      <c r="X240" s="206"/>
      <c r="Y240" s="206"/>
      <c r="Z240" s="206"/>
      <c r="AA240" s="206"/>
      <c r="AB240" s="206"/>
      <c r="AC240" s="206"/>
      <c r="AD240" s="206"/>
      <c r="AE240" s="206"/>
      <c r="AF240" s="206"/>
      <c r="AG240" s="206"/>
      <c r="AH240" s="206"/>
      <c r="AI240" s="114"/>
      <c r="AJ240" s="201"/>
    </row>
    <row r="241" spans="1:36" hidden="1">
      <c r="A241" s="336"/>
      <c r="B241" s="318"/>
      <c r="C241" s="114"/>
      <c r="D241" s="319"/>
      <c r="E241" s="115" t="str">
        <f t="shared" si="408"/>
        <v/>
      </c>
      <c r="F241" s="115" t="str">
        <f t="shared" si="409"/>
        <v/>
      </c>
      <c r="G241" s="115" t="str">
        <f t="shared" si="410"/>
        <v/>
      </c>
      <c r="H241" s="115" t="str">
        <f t="shared" si="411"/>
        <v/>
      </c>
      <c r="I241" s="115" t="str">
        <f t="shared" si="412"/>
        <v/>
      </c>
      <c r="J241" s="115" t="str">
        <f t="shared" si="413"/>
        <v/>
      </c>
      <c r="K241" s="115" t="str">
        <f t="shared" si="414"/>
        <v/>
      </c>
      <c r="L241" s="115" t="str">
        <f t="shared" si="415"/>
        <v/>
      </c>
      <c r="M241" s="115" t="str">
        <f t="shared" si="416"/>
        <v/>
      </c>
      <c r="N241" s="115" t="str">
        <f t="shared" si="417"/>
        <v/>
      </c>
      <c r="O241" s="115" t="str">
        <f t="shared" si="418"/>
        <v/>
      </c>
      <c r="P241" s="115" t="str">
        <f t="shared" si="419"/>
        <v/>
      </c>
      <c r="Q241" s="115" t="str">
        <f t="shared" si="420"/>
        <v/>
      </c>
      <c r="R241" s="114"/>
      <c r="S241" s="114"/>
      <c r="T241" s="114"/>
      <c r="U241" s="114"/>
      <c r="V241" s="114"/>
      <c r="W241" s="206"/>
      <c r="X241" s="206"/>
      <c r="Y241" s="206"/>
      <c r="Z241" s="206"/>
      <c r="AA241" s="206"/>
      <c r="AB241" s="206"/>
      <c r="AC241" s="206"/>
      <c r="AD241" s="206"/>
      <c r="AE241" s="206"/>
      <c r="AF241" s="206"/>
      <c r="AG241" s="206"/>
      <c r="AH241" s="206"/>
      <c r="AI241" s="114"/>
      <c r="AJ241" s="201"/>
    </row>
    <row r="242" spans="1:36" hidden="1">
      <c r="A242" s="336">
        <v>4</v>
      </c>
      <c r="B242" s="318">
        <f>'01 ¦  Daten - Données'!D12</f>
        <v>0</v>
      </c>
      <c r="C242" s="114">
        <v>8</v>
      </c>
      <c r="D242" s="206" t="str">
        <f>'01 ¦  Daten - Données'!X12</f>
        <v/>
      </c>
      <c r="E242" s="115" t="str">
        <f t="shared" si="408"/>
        <v/>
      </c>
      <c r="F242" s="115" t="str">
        <f t="shared" si="409"/>
        <v/>
      </c>
      <c r="G242" s="115" t="str">
        <f t="shared" si="410"/>
        <v/>
      </c>
      <c r="H242" s="115" t="str">
        <f t="shared" si="411"/>
        <v/>
      </c>
      <c r="I242" s="115" t="str">
        <f t="shared" si="412"/>
        <v/>
      </c>
      <c r="J242" s="115" t="str">
        <f t="shared" si="413"/>
        <v/>
      </c>
      <c r="K242" s="115" t="str">
        <f t="shared" si="414"/>
        <v/>
      </c>
      <c r="L242" s="115" t="str">
        <f t="shared" si="415"/>
        <v/>
      </c>
      <c r="M242" s="115" t="str">
        <f t="shared" si="416"/>
        <v/>
      </c>
      <c r="N242" s="115" t="str">
        <f t="shared" si="417"/>
        <v/>
      </c>
      <c r="O242" s="115" t="str">
        <f t="shared" si="418"/>
        <v/>
      </c>
      <c r="P242" s="115" t="str">
        <f t="shared" si="419"/>
        <v/>
      </c>
      <c r="Q242" s="115" t="str">
        <f t="shared" si="420"/>
        <v/>
      </c>
      <c r="R242" s="114"/>
      <c r="S242" s="114"/>
      <c r="T242" s="114"/>
      <c r="U242" s="114"/>
      <c r="V242" s="114"/>
      <c r="W242" s="206" t="str">
        <f>IFERROR(HLOOKUP(B242,E235:Q242,C242),"")</f>
        <v/>
      </c>
      <c r="X242" s="206"/>
      <c r="Y242" s="206"/>
      <c r="Z242" s="206"/>
      <c r="AA242" s="206"/>
      <c r="AB242" s="206"/>
      <c r="AC242" s="206"/>
      <c r="AD242" s="206"/>
      <c r="AE242" s="206"/>
      <c r="AF242" s="206"/>
      <c r="AG242" s="206"/>
      <c r="AH242" s="206"/>
      <c r="AI242" s="114"/>
      <c r="AJ242" s="201"/>
    </row>
    <row r="243" spans="1:36" hidden="1">
      <c r="A243" s="336"/>
      <c r="B243" s="318"/>
      <c r="C243" s="114"/>
      <c r="D243" s="319"/>
      <c r="E243" s="115" t="str">
        <f t="shared" si="408"/>
        <v/>
      </c>
      <c r="F243" s="115" t="str">
        <f t="shared" si="409"/>
        <v/>
      </c>
      <c r="G243" s="115" t="str">
        <f t="shared" si="410"/>
        <v/>
      </c>
      <c r="H243" s="115" t="str">
        <f t="shared" si="411"/>
        <v/>
      </c>
      <c r="I243" s="115" t="str">
        <f t="shared" si="412"/>
        <v/>
      </c>
      <c r="J243" s="115" t="str">
        <f t="shared" si="413"/>
        <v/>
      </c>
      <c r="K243" s="115" t="str">
        <f t="shared" si="414"/>
        <v/>
      </c>
      <c r="L243" s="115" t="str">
        <f t="shared" si="415"/>
        <v/>
      </c>
      <c r="M243" s="115" t="str">
        <f t="shared" si="416"/>
        <v/>
      </c>
      <c r="N243" s="115" t="str">
        <f t="shared" si="417"/>
        <v/>
      </c>
      <c r="O243" s="115" t="str">
        <f t="shared" si="418"/>
        <v/>
      </c>
      <c r="P243" s="115" t="str">
        <f t="shared" si="419"/>
        <v/>
      </c>
      <c r="Q243" s="115" t="str">
        <f t="shared" si="420"/>
        <v/>
      </c>
      <c r="R243" s="114"/>
      <c r="S243" s="114"/>
      <c r="T243" s="114"/>
      <c r="U243" s="114"/>
      <c r="V243" s="114"/>
      <c r="W243" s="206"/>
      <c r="X243" s="206"/>
      <c r="Y243" s="206"/>
      <c r="Z243" s="206"/>
      <c r="AA243" s="206"/>
      <c r="AB243" s="206"/>
      <c r="AC243" s="206"/>
      <c r="AD243" s="206"/>
      <c r="AE243" s="206"/>
      <c r="AF243" s="206"/>
      <c r="AG243" s="206"/>
      <c r="AH243" s="206"/>
      <c r="AI243" s="114"/>
      <c r="AJ243" s="201"/>
    </row>
    <row r="244" spans="1:36" hidden="1">
      <c r="A244" s="336">
        <v>5</v>
      </c>
      <c r="B244" s="318">
        <f>'01 ¦  Daten - Données'!D13</f>
        <v>0</v>
      </c>
      <c r="C244" s="114">
        <v>10</v>
      </c>
      <c r="D244" s="206" t="str">
        <f>'01 ¦  Daten - Données'!X13</f>
        <v/>
      </c>
      <c r="E244" s="115" t="str">
        <f t="shared" si="408"/>
        <v/>
      </c>
      <c r="F244" s="115" t="str">
        <f t="shared" si="409"/>
        <v/>
      </c>
      <c r="G244" s="115" t="str">
        <f t="shared" si="410"/>
        <v/>
      </c>
      <c r="H244" s="115" t="str">
        <f t="shared" si="411"/>
        <v/>
      </c>
      <c r="I244" s="115" t="str">
        <f t="shared" si="412"/>
        <v/>
      </c>
      <c r="J244" s="115" t="str">
        <f t="shared" si="413"/>
        <v/>
      </c>
      <c r="K244" s="115" t="str">
        <f t="shared" si="414"/>
        <v/>
      </c>
      <c r="L244" s="115" t="str">
        <f t="shared" si="415"/>
        <v/>
      </c>
      <c r="M244" s="115" t="str">
        <f t="shared" si="416"/>
        <v/>
      </c>
      <c r="N244" s="115" t="str">
        <f t="shared" si="417"/>
        <v/>
      </c>
      <c r="O244" s="115" t="str">
        <f t="shared" si="418"/>
        <v/>
      </c>
      <c r="P244" s="115" t="str">
        <f t="shared" si="419"/>
        <v/>
      </c>
      <c r="Q244" s="115" t="str">
        <f t="shared" si="420"/>
        <v/>
      </c>
      <c r="R244" s="114"/>
      <c r="S244" s="114"/>
      <c r="T244" s="114"/>
      <c r="U244" s="114"/>
      <c r="V244" s="114"/>
      <c r="W244" s="206" t="str">
        <f>IFERROR(HLOOKUP(B244,E235:Q244,C244),"")</f>
        <v/>
      </c>
      <c r="X244" s="206"/>
      <c r="Y244" s="206"/>
      <c r="Z244" s="206"/>
      <c r="AA244" s="206"/>
      <c r="AB244" s="206"/>
      <c r="AC244" s="206"/>
      <c r="AD244" s="206"/>
      <c r="AE244" s="206"/>
      <c r="AF244" s="206"/>
      <c r="AG244" s="206"/>
      <c r="AH244" s="206"/>
      <c r="AI244" s="114"/>
      <c r="AJ244" s="201"/>
    </row>
    <row r="245" spans="1:36" hidden="1">
      <c r="A245" s="336"/>
      <c r="B245" s="318"/>
      <c r="C245" s="114"/>
      <c r="D245" s="319"/>
      <c r="E245" s="115" t="str">
        <f t="shared" si="408"/>
        <v/>
      </c>
      <c r="F245" s="115" t="str">
        <f t="shared" si="409"/>
        <v/>
      </c>
      <c r="G245" s="115" t="str">
        <f t="shared" si="410"/>
        <v/>
      </c>
      <c r="H245" s="115" t="str">
        <f t="shared" si="411"/>
        <v/>
      </c>
      <c r="I245" s="115" t="str">
        <f t="shared" si="412"/>
        <v/>
      </c>
      <c r="J245" s="115" t="str">
        <f t="shared" si="413"/>
        <v/>
      </c>
      <c r="K245" s="115" t="str">
        <f t="shared" si="414"/>
        <v/>
      </c>
      <c r="L245" s="115" t="str">
        <f t="shared" si="415"/>
        <v/>
      </c>
      <c r="M245" s="115" t="str">
        <f t="shared" si="416"/>
        <v/>
      </c>
      <c r="N245" s="115" t="str">
        <f t="shared" si="417"/>
        <v/>
      </c>
      <c r="O245" s="115" t="str">
        <f t="shared" si="418"/>
        <v/>
      </c>
      <c r="P245" s="115" t="str">
        <f t="shared" si="419"/>
        <v/>
      </c>
      <c r="Q245" s="115" t="str">
        <f t="shared" si="420"/>
        <v/>
      </c>
      <c r="R245" s="114"/>
      <c r="S245" s="114"/>
      <c r="T245" s="114"/>
      <c r="U245" s="114"/>
      <c r="V245" s="114"/>
      <c r="W245" s="206"/>
      <c r="X245" s="206"/>
      <c r="Y245" s="206"/>
      <c r="Z245" s="206"/>
      <c r="AA245" s="206"/>
      <c r="AB245" s="206"/>
      <c r="AC245" s="206"/>
      <c r="AD245" s="206"/>
      <c r="AE245" s="206"/>
      <c r="AF245" s="206"/>
      <c r="AG245" s="206"/>
      <c r="AH245" s="206"/>
      <c r="AI245" s="114"/>
      <c r="AJ245" s="201"/>
    </row>
    <row r="246" spans="1:36" hidden="1">
      <c r="A246" s="336">
        <v>6</v>
      </c>
      <c r="B246" s="318">
        <f>'01 ¦  Daten - Données'!D14</f>
        <v>0</v>
      </c>
      <c r="C246" s="114">
        <v>12</v>
      </c>
      <c r="D246" s="206" t="str">
        <f>'01 ¦  Daten - Données'!X14</f>
        <v/>
      </c>
      <c r="E246" s="115" t="str">
        <f t="shared" si="408"/>
        <v/>
      </c>
      <c r="F246" s="115" t="str">
        <f t="shared" si="409"/>
        <v/>
      </c>
      <c r="G246" s="115" t="str">
        <f t="shared" si="410"/>
        <v/>
      </c>
      <c r="H246" s="115" t="str">
        <f t="shared" si="411"/>
        <v/>
      </c>
      <c r="I246" s="115" t="str">
        <f t="shared" si="412"/>
        <v/>
      </c>
      <c r="J246" s="115" t="str">
        <f t="shared" si="413"/>
        <v/>
      </c>
      <c r="K246" s="115" t="str">
        <f t="shared" si="414"/>
        <v/>
      </c>
      <c r="L246" s="115" t="str">
        <f t="shared" si="415"/>
        <v/>
      </c>
      <c r="M246" s="115" t="str">
        <f t="shared" si="416"/>
        <v/>
      </c>
      <c r="N246" s="115" t="str">
        <f t="shared" si="417"/>
        <v/>
      </c>
      <c r="O246" s="115" t="str">
        <f t="shared" si="418"/>
        <v/>
      </c>
      <c r="P246" s="115" t="str">
        <f t="shared" si="419"/>
        <v/>
      </c>
      <c r="Q246" s="115" t="str">
        <f t="shared" si="420"/>
        <v/>
      </c>
      <c r="R246" s="114"/>
      <c r="S246" s="114"/>
      <c r="T246" s="114"/>
      <c r="U246" s="114"/>
      <c r="V246" s="114"/>
      <c r="W246" s="206" t="str">
        <f>IFERROR(HLOOKUP(B246,E235:Q246,C246),"")</f>
        <v/>
      </c>
      <c r="X246" s="206"/>
      <c r="Y246" s="206"/>
      <c r="Z246" s="206"/>
      <c r="AA246" s="206"/>
      <c r="AB246" s="206"/>
      <c r="AC246" s="206"/>
      <c r="AD246" s="206"/>
      <c r="AE246" s="206"/>
      <c r="AF246" s="206"/>
      <c r="AG246" s="206"/>
      <c r="AH246" s="206"/>
      <c r="AI246" s="114"/>
      <c r="AJ246" s="201"/>
    </row>
    <row r="247" spans="1:36" hidden="1">
      <c r="A247" s="336"/>
      <c r="B247" s="318"/>
      <c r="C247" s="114"/>
      <c r="D247" s="319"/>
      <c r="E247" s="115" t="str">
        <f t="shared" si="408"/>
        <v/>
      </c>
      <c r="F247" s="115" t="str">
        <f t="shared" si="409"/>
        <v/>
      </c>
      <c r="G247" s="115" t="str">
        <f t="shared" si="410"/>
        <v/>
      </c>
      <c r="H247" s="115" t="str">
        <f t="shared" si="411"/>
        <v/>
      </c>
      <c r="I247" s="115" t="str">
        <f t="shared" si="412"/>
        <v/>
      </c>
      <c r="J247" s="115" t="str">
        <f t="shared" si="413"/>
        <v/>
      </c>
      <c r="K247" s="115" t="str">
        <f t="shared" si="414"/>
        <v/>
      </c>
      <c r="L247" s="115" t="str">
        <f t="shared" si="415"/>
        <v/>
      </c>
      <c r="M247" s="115" t="str">
        <f t="shared" si="416"/>
        <v/>
      </c>
      <c r="N247" s="115" t="str">
        <f t="shared" si="417"/>
        <v/>
      </c>
      <c r="O247" s="115" t="str">
        <f t="shared" si="418"/>
        <v/>
      </c>
      <c r="P247" s="115" t="str">
        <f t="shared" si="419"/>
        <v/>
      </c>
      <c r="Q247" s="115" t="str">
        <f t="shared" si="420"/>
        <v/>
      </c>
      <c r="R247" s="114"/>
      <c r="S247" s="114"/>
      <c r="T247" s="114"/>
      <c r="U247" s="114"/>
      <c r="V247" s="114"/>
      <c r="W247" s="206"/>
      <c r="X247" s="206"/>
      <c r="Y247" s="206"/>
      <c r="Z247" s="206"/>
      <c r="AA247" s="206"/>
      <c r="AB247" s="206"/>
      <c r="AC247" s="206"/>
      <c r="AD247" s="206"/>
      <c r="AE247" s="206"/>
      <c r="AF247" s="206"/>
      <c r="AG247" s="206"/>
      <c r="AH247" s="206"/>
      <c r="AI247" s="114"/>
      <c r="AJ247" s="201"/>
    </row>
    <row r="248" spans="1:36" hidden="1">
      <c r="A248" s="336">
        <v>7</v>
      </c>
      <c r="B248" s="318">
        <f>'01 ¦  Daten - Données'!D15</f>
        <v>0</v>
      </c>
      <c r="C248" s="114">
        <v>14</v>
      </c>
      <c r="D248" s="206" t="str">
        <f>'01 ¦  Daten - Données'!X15</f>
        <v/>
      </c>
      <c r="E248" s="115" t="str">
        <f t="shared" si="408"/>
        <v/>
      </c>
      <c r="F248" s="115" t="str">
        <f t="shared" si="409"/>
        <v/>
      </c>
      <c r="G248" s="115" t="str">
        <f t="shared" si="410"/>
        <v/>
      </c>
      <c r="H248" s="115" t="str">
        <f t="shared" si="411"/>
        <v/>
      </c>
      <c r="I248" s="115" t="str">
        <f t="shared" si="412"/>
        <v/>
      </c>
      <c r="J248" s="115" t="str">
        <f t="shared" si="413"/>
        <v/>
      </c>
      <c r="K248" s="115" t="str">
        <f t="shared" si="414"/>
        <v/>
      </c>
      <c r="L248" s="115" t="str">
        <f t="shared" si="415"/>
        <v/>
      </c>
      <c r="M248" s="115" t="str">
        <f t="shared" si="416"/>
        <v/>
      </c>
      <c r="N248" s="115" t="str">
        <f t="shared" si="417"/>
        <v/>
      </c>
      <c r="O248" s="115" t="str">
        <f t="shared" si="418"/>
        <v/>
      </c>
      <c r="P248" s="115" t="str">
        <f t="shared" si="419"/>
        <v/>
      </c>
      <c r="Q248" s="115" t="str">
        <f t="shared" si="420"/>
        <v/>
      </c>
      <c r="R248" s="114"/>
      <c r="S248" s="114"/>
      <c r="T248" s="114"/>
      <c r="U248" s="114"/>
      <c r="V248" s="114"/>
      <c r="W248" s="206" t="str">
        <f>IFERROR(HLOOKUP(B248,E235:Q248,C248),"")</f>
        <v/>
      </c>
      <c r="X248" s="206"/>
      <c r="Y248" s="206"/>
      <c r="Z248" s="206"/>
      <c r="AA248" s="206"/>
      <c r="AB248" s="206"/>
      <c r="AC248" s="206"/>
      <c r="AD248" s="206"/>
      <c r="AE248" s="206"/>
      <c r="AF248" s="206"/>
      <c r="AG248" s="206"/>
      <c r="AH248" s="206"/>
      <c r="AI248" s="114"/>
      <c r="AJ248" s="201"/>
    </row>
    <row r="249" spans="1:36" hidden="1">
      <c r="A249" s="336"/>
      <c r="B249" s="318"/>
      <c r="C249" s="114"/>
      <c r="D249" s="319"/>
      <c r="E249" s="115" t="str">
        <f t="shared" si="408"/>
        <v/>
      </c>
      <c r="F249" s="115" t="str">
        <f t="shared" si="409"/>
        <v/>
      </c>
      <c r="G249" s="115" t="str">
        <f t="shared" si="410"/>
        <v/>
      </c>
      <c r="H249" s="115" t="str">
        <f t="shared" si="411"/>
        <v/>
      </c>
      <c r="I249" s="115" t="str">
        <f t="shared" si="412"/>
        <v/>
      </c>
      <c r="J249" s="115" t="str">
        <f t="shared" si="413"/>
        <v/>
      </c>
      <c r="K249" s="115" t="str">
        <f t="shared" si="414"/>
        <v/>
      </c>
      <c r="L249" s="115" t="str">
        <f t="shared" si="415"/>
        <v/>
      </c>
      <c r="M249" s="115" t="str">
        <f t="shared" si="416"/>
        <v/>
      </c>
      <c r="N249" s="115" t="str">
        <f t="shared" si="417"/>
        <v/>
      </c>
      <c r="O249" s="115" t="str">
        <f t="shared" si="418"/>
        <v/>
      </c>
      <c r="P249" s="115" t="str">
        <f t="shared" si="419"/>
        <v/>
      </c>
      <c r="Q249" s="115" t="str">
        <f t="shared" si="420"/>
        <v/>
      </c>
      <c r="R249" s="114"/>
      <c r="S249" s="114"/>
      <c r="T249" s="114"/>
      <c r="U249" s="114"/>
      <c r="V249" s="114"/>
      <c r="W249" s="206"/>
      <c r="X249" s="206"/>
      <c r="Y249" s="206"/>
      <c r="Z249" s="206"/>
      <c r="AA249" s="206"/>
      <c r="AB249" s="206"/>
      <c r="AC249" s="206"/>
      <c r="AD249" s="206"/>
      <c r="AE249" s="206"/>
      <c r="AF249" s="206"/>
      <c r="AG249" s="206"/>
      <c r="AH249" s="206"/>
      <c r="AI249" s="114"/>
      <c r="AJ249" s="201"/>
    </row>
    <row r="250" spans="1:36" hidden="1">
      <c r="A250" s="336">
        <v>8</v>
      </c>
      <c r="B250" s="318">
        <f>'01 ¦  Daten - Données'!D16</f>
        <v>0</v>
      </c>
      <c r="C250" s="114">
        <v>16</v>
      </c>
      <c r="D250" s="206" t="str">
        <f>'01 ¦  Daten - Données'!X16</f>
        <v/>
      </c>
      <c r="E250" s="115" t="str">
        <f t="shared" si="408"/>
        <v/>
      </c>
      <c r="F250" s="115" t="str">
        <f t="shared" si="409"/>
        <v/>
      </c>
      <c r="G250" s="115" t="str">
        <f t="shared" si="410"/>
        <v/>
      </c>
      <c r="H250" s="115" t="str">
        <f t="shared" si="411"/>
        <v/>
      </c>
      <c r="I250" s="115" t="str">
        <f t="shared" si="412"/>
        <v/>
      </c>
      <c r="J250" s="115" t="str">
        <f t="shared" si="413"/>
        <v/>
      </c>
      <c r="K250" s="115" t="str">
        <f t="shared" si="414"/>
        <v/>
      </c>
      <c r="L250" s="115" t="str">
        <f t="shared" si="415"/>
        <v/>
      </c>
      <c r="M250" s="115" t="str">
        <f t="shared" si="416"/>
        <v/>
      </c>
      <c r="N250" s="115" t="str">
        <f t="shared" si="417"/>
        <v/>
      </c>
      <c r="O250" s="115" t="str">
        <f t="shared" si="418"/>
        <v/>
      </c>
      <c r="P250" s="115" t="str">
        <f t="shared" si="419"/>
        <v/>
      </c>
      <c r="Q250" s="115" t="str">
        <f t="shared" si="420"/>
        <v/>
      </c>
      <c r="R250" s="114"/>
      <c r="S250" s="114"/>
      <c r="T250" s="114"/>
      <c r="U250" s="114"/>
      <c r="V250" s="114"/>
      <c r="W250" s="206" t="str">
        <f>IFERROR(HLOOKUP(B250,E235:Q250,C250),"")</f>
        <v/>
      </c>
      <c r="X250" s="206"/>
      <c r="Y250" s="206"/>
      <c r="Z250" s="206"/>
      <c r="AA250" s="206"/>
      <c r="AB250" s="206"/>
      <c r="AC250" s="206"/>
      <c r="AD250" s="206"/>
      <c r="AE250" s="206"/>
      <c r="AF250" s="206"/>
      <c r="AG250" s="206"/>
      <c r="AH250" s="206"/>
      <c r="AI250" s="114"/>
      <c r="AJ250" s="201"/>
    </row>
    <row r="251" spans="1:36" hidden="1">
      <c r="A251" s="336"/>
      <c r="B251" s="318"/>
      <c r="C251" s="114"/>
      <c r="D251" s="319"/>
      <c r="E251" s="115" t="str">
        <f t="shared" si="408"/>
        <v/>
      </c>
      <c r="F251" s="115" t="str">
        <f t="shared" si="409"/>
        <v/>
      </c>
      <c r="G251" s="115" t="str">
        <f t="shared" si="410"/>
        <v/>
      </c>
      <c r="H251" s="115" t="str">
        <f t="shared" si="411"/>
        <v/>
      </c>
      <c r="I251" s="115" t="str">
        <f t="shared" si="412"/>
        <v/>
      </c>
      <c r="J251" s="115" t="str">
        <f t="shared" si="413"/>
        <v/>
      </c>
      <c r="K251" s="115" t="str">
        <f t="shared" si="414"/>
        <v/>
      </c>
      <c r="L251" s="115" t="str">
        <f t="shared" si="415"/>
        <v/>
      </c>
      <c r="M251" s="115" t="str">
        <f t="shared" si="416"/>
        <v/>
      </c>
      <c r="N251" s="115" t="str">
        <f t="shared" si="417"/>
        <v/>
      </c>
      <c r="O251" s="115" t="str">
        <f t="shared" si="418"/>
        <v/>
      </c>
      <c r="P251" s="115" t="str">
        <f t="shared" si="419"/>
        <v/>
      </c>
      <c r="Q251" s="115" t="str">
        <f t="shared" si="420"/>
        <v/>
      </c>
      <c r="R251" s="114"/>
      <c r="S251" s="114"/>
      <c r="T251" s="114"/>
      <c r="U251" s="114"/>
      <c r="V251" s="114"/>
      <c r="W251" s="206"/>
      <c r="X251" s="206"/>
      <c r="Y251" s="206"/>
      <c r="Z251" s="206"/>
      <c r="AA251" s="206"/>
      <c r="AB251" s="206"/>
      <c r="AC251" s="206"/>
      <c r="AD251" s="206"/>
      <c r="AE251" s="206"/>
      <c r="AF251" s="206"/>
      <c r="AG251" s="206"/>
      <c r="AH251" s="206"/>
      <c r="AI251" s="114"/>
      <c r="AJ251" s="201"/>
    </row>
    <row r="252" spans="1:36" hidden="1">
      <c r="A252" s="336">
        <v>9</v>
      </c>
      <c r="B252" s="318">
        <f>'01 ¦  Daten - Données'!D17</f>
        <v>0</v>
      </c>
      <c r="C252" s="114">
        <v>18</v>
      </c>
      <c r="D252" s="206" t="str">
        <f>'01 ¦  Daten - Données'!X17</f>
        <v/>
      </c>
      <c r="E252" s="115" t="str">
        <f t="shared" si="408"/>
        <v/>
      </c>
      <c r="F252" s="115" t="str">
        <f t="shared" si="409"/>
        <v/>
      </c>
      <c r="G252" s="115" t="str">
        <f t="shared" si="410"/>
        <v/>
      </c>
      <c r="H252" s="115" t="str">
        <f t="shared" si="411"/>
        <v/>
      </c>
      <c r="I252" s="115" t="str">
        <f t="shared" si="412"/>
        <v/>
      </c>
      <c r="J252" s="115" t="str">
        <f t="shared" si="413"/>
        <v/>
      </c>
      <c r="K252" s="115" t="str">
        <f t="shared" si="414"/>
        <v/>
      </c>
      <c r="L252" s="115" t="str">
        <f t="shared" si="415"/>
        <v/>
      </c>
      <c r="M252" s="115" t="str">
        <f t="shared" si="416"/>
        <v/>
      </c>
      <c r="N252" s="115" t="str">
        <f t="shared" si="417"/>
        <v/>
      </c>
      <c r="O252" s="115" t="str">
        <f t="shared" si="418"/>
        <v/>
      </c>
      <c r="P252" s="115" t="str">
        <f t="shared" si="419"/>
        <v/>
      </c>
      <c r="Q252" s="115" t="str">
        <f t="shared" si="420"/>
        <v/>
      </c>
      <c r="R252" s="114"/>
      <c r="S252" s="114"/>
      <c r="T252" s="114"/>
      <c r="U252" s="114"/>
      <c r="V252" s="114"/>
      <c r="W252" s="206" t="str">
        <f>IFERROR(HLOOKUP(B252,E235:Q252,C252),"")</f>
        <v/>
      </c>
      <c r="X252" s="206"/>
      <c r="Y252" s="206"/>
      <c r="Z252" s="206"/>
      <c r="AA252" s="206"/>
      <c r="AB252" s="206"/>
      <c r="AC252" s="206"/>
      <c r="AD252" s="206"/>
      <c r="AE252" s="206"/>
      <c r="AF252" s="206"/>
      <c r="AG252" s="206"/>
      <c r="AH252" s="206"/>
      <c r="AI252" s="114"/>
      <c r="AJ252" s="201"/>
    </row>
    <row r="253" spans="1:36" hidden="1">
      <c r="A253" s="336"/>
      <c r="B253" s="318"/>
      <c r="C253" s="114"/>
      <c r="D253" s="319"/>
      <c r="E253" s="115" t="str">
        <f t="shared" si="408"/>
        <v/>
      </c>
      <c r="F253" s="115" t="str">
        <f t="shared" si="409"/>
        <v/>
      </c>
      <c r="G253" s="115" t="str">
        <f t="shared" si="410"/>
        <v/>
      </c>
      <c r="H253" s="115" t="str">
        <f t="shared" si="411"/>
        <v/>
      </c>
      <c r="I253" s="115" t="str">
        <f t="shared" si="412"/>
        <v/>
      </c>
      <c r="J253" s="115" t="str">
        <f t="shared" si="413"/>
        <v/>
      </c>
      <c r="K253" s="115" t="str">
        <f t="shared" si="414"/>
        <v/>
      </c>
      <c r="L253" s="115" t="str">
        <f t="shared" si="415"/>
        <v/>
      </c>
      <c r="M253" s="115" t="str">
        <f t="shared" si="416"/>
        <v/>
      </c>
      <c r="N253" s="115" t="str">
        <f t="shared" si="417"/>
        <v/>
      </c>
      <c r="O253" s="115" t="str">
        <f t="shared" si="418"/>
        <v/>
      </c>
      <c r="P253" s="115" t="str">
        <f t="shared" si="419"/>
        <v/>
      </c>
      <c r="Q253" s="115" t="str">
        <f t="shared" si="420"/>
        <v/>
      </c>
      <c r="R253" s="114"/>
      <c r="S253" s="114"/>
      <c r="T253" s="114"/>
      <c r="U253" s="114"/>
      <c r="V253" s="114"/>
      <c r="W253" s="206"/>
      <c r="X253" s="206"/>
      <c r="Y253" s="206"/>
      <c r="Z253" s="206"/>
      <c r="AA253" s="206"/>
      <c r="AB253" s="206"/>
      <c r="AC253" s="206"/>
      <c r="AD253" s="206"/>
      <c r="AE253" s="206"/>
      <c r="AF253" s="206"/>
      <c r="AG253" s="206"/>
      <c r="AH253" s="206"/>
      <c r="AI253" s="114"/>
      <c r="AJ253" s="201"/>
    </row>
    <row r="254" spans="1:36" hidden="1">
      <c r="A254" s="336">
        <v>10</v>
      </c>
      <c r="B254" s="318">
        <f>'01 ¦  Daten - Données'!D18</f>
        <v>0</v>
      </c>
      <c r="C254" s="114">
        <v>20</v>
      </c>
      <c r="D254" s="206" t="str">
        <f>'01 ¦  Daten - Données'!X18</f>
        <v/>
      </c>
      <c r="E254" s="115" t="str">
        <f t="shared" si="408"/>
        <v/>
      </c>
      <c r="F254" s="115" t="str">
        <f t="shared" si="409"/>
        <v/>
      </c>
      <c r="G254" s="115" t="str">
        <f t="shared" si="410"/>
        <v/>
      </c>
      <c r="H254" s="115" t="str">
        <f t="shared" si="411"/>
        <v/>
      </c>
      <c r="I254" s="115" t="str">
        <f t="shared" si="412"/>
        <v/>
      </c>
      <c r="J254" s="115" t="str">
        <f t="shared" si="413"/>
        <v/>
      </c>
      <c r="K254" s="115" t="str">
        <f t="shared" si="414"/>
        <v/>
      </c>
      <c r="L254" s="115" t="str">
        <f t="shared" si="415"/>
        <v/>
      </c>
      <c r="M254" s="115" t="str">
        <f t="shared" si="416"/>
        <v/>
      </c>
      <c r="N254" s="115" t="str">
        <f t="shared" si="417"/>
        <v/>
      </c>
      <c r="O254" s="115" t="str">
        <f t="shared" si="418"/>
        <v/>
      </c>
      <c r="P254" s="115" t="str">
        <f t="shared" si="419"/>
        <v/>
      </c>
      <c r="Q254" s="115" t="str">
        <f t="shared" si="420"/>
        <v/>
      </c>
      <c r="R254" s="114"/>
      <c r="S254" s="114"/>
      <c r="T254" s="114"/>
      <c r="U254" s="114"/>
      <c r="V254" s="114"/>
      <c r="W254" s="206" t="str">
        <f>IFERROR(HLOOKUP(B254,E235:Q254,C254),"")</f>
        <v/>
      </c>
      <c r="X254" s="206"/>
      <c r="Y254" s="206"/>
      <c r="Z254" s="206"/>
      <c r="AA254" s="206"/>
      <c r="AB254" s="206"/>
      <c r="AC254" s="206"/>
      <c r="AD254" s="206"/>
      <c r="AE254" s="206"/>
      <c r="AF254" s="206"/>
      <c r="AG254" s="206"/>
      <c r="AH254" s="206"/>
      <c r="AI254" s="114"/>
      <c r="AJ254" s="201"/>
    </row>
    <row r="255" spans="1:36" hidden="1">
      <c r="A255" s="336"/>
      <c r="B255" s="318"/>
      <c r="C255" s="114"/>
      <c r="D255" s="319"/>
      <c r="E255" s="115" t="str">
        <f t="shared" si="408"/>
        <v/>
      </c>
      <c r="F255" s="115" t="str">
        <f t="shared" si="409"/>
        <v/>
      </c>
      <c r="G255" s="115" t="str">
        <f t="shared" si="410"/>
        <v/>
      </c>
      <c r="H255" s="115" t="str">
        <f t="shared" si="411"/>
        <v/>
      </c>
      <c r="I255" s="115" t="str">
        <f t="shared" si="412"/>
        <v/>
      </c>
      <c r="J255" s="115" t="str">
        <f t="shared" si="413"/>
        <v/>
      </c>
      <c r="K255" s="115" t="str">
        <f t="shared" si="414"/>
        <v/>
      </c>
      <c r="L255" s="115" t="str">
        <f t="shared" si="415"/>
        <v/>
      </c>
      <c r="M255" s="115" t="str">
        <f t="shared" si="416"/>
        <v/>
      </c>
      <c r="N255" s="115" t="str">
        <f t="shared" si="417"/>
        <v/>
      </c>
      <c r="O255" s="115" t="str">
        <f t="shared" si="418"/>
        <v/>
      </c>
      <c r="P255" s="115" t="str">
        <f t="shared" si="419"/>
        <v/>
      </c>
      <c r="Q255" s="115" t="str">
        <f t="shared" si="420"/>
        <v/>
      </c>
      <c r="R255" s="114"/>
      <c r="S255" s="114"/>
      <c r="T255" s="114"/>
      <c r="U255" s="114"/>
      <c r="V255" s="114"/>
      <c r="W255" s="206"/>
      <c r="X255" s="206"/>
      <c r="Y255" s="206"/>
      <c r="Z255" s="206"/>
      <c r="AA255" s="206"/>
      <c r="AB255" s="206"/>
      <c r="AC255" s="206"/>
      <c r="AD255" s="206"/>
      <c r="AE255" s="206"/>
      <c r="AF255" s="206"/>
      <c r="AG255" s="206"/>
      <c r="AH255" s="206"/>
      <c r="AI255" s="114"/>
      <c r="AJ255" s="201"/>
    </row>
    <row r="256" spans="1:36" hidden="1">
      <c r="A256" s="336">
        <v>11</v>
      </c>
      <c r="B256" s="318">
        <f>'01 ¦  Daten - Données'!D19</f>
        <v>0</v>
      </c>
      <c r="C256" s="114">
        <v>22</v>
      </c>
      <c r="D256" s="206" t="str">
        <f>'01 ¦  Daten - Données'!X19</f>
        <v/>
      </c>
      <c r="E256" s="115" t="str">
        <f t="shared" si="408"/>
        <v/>
      </c>
      <c r="F256" s="115" t="str">
        <f t="shared" si="409"/>
        <v/>
      </c>
      <c r="G256" s="115" t="str">
        <f t="shared" si="410"/>
        <v/>
      </c>
      <c r="H256" s="115" t="str">
        <f t="shared" si="411"/>
        <v/>
      </c>
      <c r="I256" s="115" t="str">
        <f t="shared" si="412"/>
        <v/>
      </c>
      <c r="J256" s="115" t="str">
        <f t="shared" si="413"/>
        <v/>
      </c>
      <c r="K256" s="115" t="str">
        <f t="shared" si="414"/>
        <v/>
      </c>
      <c r="L256" s="115" t="str">
        <f t="shared" si="415"/>
        <v/>
      </c>
      <c r="M256" s="115" t="str">
        <f t="shared" si="416"/>
        <v/>
      </c>
      <c r="N256" s="115" t="str">
        <f t="shared" si="417"/>
        <v/>
      </c>
      <c r="O256" s="115" t="str">
        <f t="shared" si="418"/>
        <v/>
      </c>
      <c r="P256" s="115" t="str">
        <f t="shared" si="419"/>
        <v/>
      </c>
      <c r="Q256" s="115" t="str">
        <f t="shared" si="420"/>
        <v/>
      </c>
      <c r="R256" s="114"/>
      <c r="S256" s="114"/>
      <c r="T256" s="114"/>
      <c r="U256" s="114"/>
      <c r="V256" s="114"/>
      <c r="W256" s="206" t="str">
        <f>IFERROR(HLOOKUP(B256,E235:Q256,C256),"")</f>
        <v/>
      </c>
      <c r="X256" s="206"/>
      <c r="Y256" s="206"/>
      <c r="Z256" s="206"/>
      <c r="AA256" s="206"/>
      <c r="AB256" s="206"/>
      <c r="AC256" s="206"/>
      <c r="AD256" s="206"/>
      <c r="AE256" s="206"/>
      <c r="AF256" s="206"/>
      <c r="AG256" s="206"/>
      <c r="AH256" s="206"/>
      <c r="AI256" s="114"/>
      <c r="AJ256" s="201"/>
    </row>
    <row r="257" spans="1:36" hidden="1">
      <c r="A257" s="336"/>
      <c r="B257" s="318"/>
      <c r="C257" s="114"/>
      <c r="D257" s="319"/>
      <c r="E257" s="115" t="str">
        <f t="shared" si="408"/>
        <v/>
      </c>
      <c r="F257" s="115" t="str">
        <f t="shared" si="409"/>
        <v/>
      </c>
      <c r="G257" s="115" t="str">
        <f t="shared" si="410"/>
        <v/>
      </c>
      <c r="H257" s="115" t="str">
        <f t="shared" si="411"/>
        <v/>
      </c>
      <c r="I257" s="115" t="str">
        <f t="shared" si="412"/>
        <v/>
      </c>
      <c r="J257" s="115" t="str">
        <f t="shared" si="413"/>
        <v/>
      </c>
      <c r="K257" s="115" t="str">
        <f t="shared" si="414"/>
        <v/>
      </c>
      <c r="L257" s="115" t="str">
        <f t="shared" si="415"/>
        <v/>
      </c>
      <c r="M257" s="115" t="str">
        <f t="shared" si="416"/>
        <v/>
      </c>
      <c r="N257" s="115" t="str">
        <f t="shared" si="417"/>
        <v/>
      </c>
      <c r="O257" s="115" t="str">
        <f t="shared" si="418"/>
        <v/>
      </c>
      <c r="P257" s="115" t="str">
        <f t="shared" si="419"/>
        <v/>
      </c>
      <c r="Q257" s="115" t="str">
        <f t="shared" si="420"/>
        <v/>
      </c>
      <c r="R257" s="114"/>
      <c r="S257" s="114"/>
      <c r="T257" s="114"/>
      <c r="U257" s="114"/>
      <c r="V257" s="114"/>
      <c r="W257" s="206"/>
      <c r="X257" s="206"/>
      <c r="Y257" s="206"/>
      <c r="Z257" s="206"/>
      <c r="AA257" s="206"/>
      <c r="AB257" s="206"/>
      <c r="AC257" s="206"/>
      <c r="AD257" s="206"/>
      <c r="AE257" s="206"/>
      <c r="AF257" s="206"/>
      <c r="AG257" s="206"/>
      <c r="AH257" s="206"/>
      <c r="AI257" s="114"/>
      <c r="AJ257" s="201"/>
    </row>
    <row r="258" spans="1:36" hidden="1">
      <c r="A258" s="336">
        <v>12</v>
      </c>
      <c r="B258" s="318">
        <f>'01 ¦  Daten - Données'!D20</f>
        <v>0</v>
      </c>
      <c r="C258" s="114">
        <v>24</v>
      </c>
      <c r="D258" s="206" t="str">
        <f>'01 ¦  Daten - Données'!X20</f>
        <v/>
      </c>
      <c r="E258" s="115" t="str">
        <f t="shared" si="408"/>
        <v/>
      </c>
      <c r="F258" s="115" t="str">
        <f t="shared" si="409"/>
        <v/>
      </c>
      <c r="G258" s="115" t="str">
        <f t="shared" si="410"/>
        <v/>
      </c>
      <c r="H258" s="115" t="str">
        <f t="shared" si="411"/>
        <v/>
      </c>
      <c r="I258" s="115" t="str">
        <f t="shared" si="412"/>
        <v/>
      </c>
      <c r="J258" s="115" t="str">
        <f t="shared" si="413"/>
        <v/>
      </c>
      <c r="K258" s="115" t="str">
        <f t="shared" si="414"/>
        <v/>
      </c>
      <c r="L258" s="115" t="str">
        <f t="shared" si="415"/>
        <v/>
      </c>
      <c r="M258" s="115" t="str">
        <f t="shared" si="416"/>
        <v/>
      </c>
      <c r="N258" s="115" t="str">
        <f t="shared" si="417"/>
        <v/>
      </c>
      <c r="O258" s="115" t="str">
        <f t="shared" si="418"/>
        <v/>
      </c>
      <c r="P258" s="115" t="str">
        <f t="shared" si="419"/>
        <v/>
      </c>
      <c r="Q258" s="115" t="str">
        <f t="shared" si="420"/>
        <v/>
      </c>
      <c r="R258" s="114"/>
      <c r="S258" s="114"/>
      <c r="T258" s="114"/>
      <c r="U258" s="114"/>
      <c r="V258" s="114"/>
      <c r="W258" s="206" t="str">
        <f>IFERROR(HLOOKUP(B258,E235:Q258,C258),"")</f>
        <v/>
      </c>
      <c r="X258" s="206"/>
      <c r="Y258" s="206"/>
      <c r="Z258" s="206"/>
      <c r="AA258" s="206"/>
      <c r="AB258" s="206"/>
      <c r="AC258" s="206"/>
      <c r="AD258" s="206"/>
      <c r="AE258" s="206"/>
      <c r="AF258" s="206"/>
      <c r="AG258" s="206"/>
      <c r="AH258" s="206"/>
      <c r="AI258" s="114"/>
      <c r="AJ258" s="201"/>
    </row>
    <row r="259" spans="1:36" hidden="1">
      <c r="A259" s="336"/>
      <c r="B259" s="318"/>
      <c r="C259" s="114"/>
      <c r="D259" s="319"/>
      <c r="E259" s="115" t="str">
        <f t="shared" si="408"/>
        <v/>
      </c>
      <c r="F259" s="115" t="str">
        <f t="shared" si="409"/>
        <v/>
      </c>
      <c r="G259" s="115" t="str">
        <f t="shared" si="410"/>
        <v/>
      </c>
      <c r="H259" s="115" t="str">
        <f t="shared" si="411"/>
        <v/>
      </c>
      <c r="I259" s="115" t="str">
        <f t="shared" si="412"/>
        <v/>
      </c>
      <c r="J259" s="115" t="str">
        <f t="shared" si="413"/>
        <v/>
      </c>
      <c r="K259" s="115" t="str">
        <f t="shared" si="414"/>
        <v/>
      </c>
      <c r="L259" s="115" t="str">
        <f t="shared" si="415"/>
        <v/>
      </c>
      <c r="M259" s="115" t="str">
        <f t="shared" si="416"/>
        <v/>
      </c>
      <c r="N259" s="115" t="str">
        <f t="shared" si="417"/>
        <v/>
      </c>
      <c r="O259" s="115" t="str">
        <f t="shared" si="418"/>
        <v/>
      </c>
      <c r="P259" s="115" t="str">
        <f t="shared" si="419"/>
        <v/>
      </c>
      <c r="Q259" s="115" t="str">
        <f t="shared" si="420"/>
        <v/>
      </c>
      <c r="R259" s="114"/>
      <c r="S259" s="114"/>
      <c r="T259" s="114"/>
      <c r="U259" s="114"/>
      <c r="V259" s="114"/>
      <c r="W259" s="206"/>
      <c r="X259" s="206"/>
      <c r="Y259" s="206"/>
      <c r="Z259" s="206"/>
      <c r="AA259" s="206"/>
      <c r="AB259" s="206"/>
      <c r="AC259" s="206"/>
      <c r="AD259" s="206"/>
      <c r="AE259" s="206"/>
      <c r="AF259" s="206"/>
      <c r="AG259" s="206"/>
      <c r="AH259" s="206"/>
      <c r="AI259" s="114"/>
      <c r="AJ259" s="201"/>
    </row>
    <row r="260" spans="1:36" hidden="1">
      <c r="A260" s="336">
        <v>13</v>
      </c>
      <c r="B260" s="318">
        <f>'01 ¦  Daten - Données'!D21</f>
        <v>0</v>
      </c>
      <c r="C260" s="114">
        <v>26</v>
      </c>
      <c r="D260" s="206" t="str">
        <f>'01 ¦  Daten - Données'!X21</f>
        <v/>
      </c>
      <c r="E260" s="115" t="str">
        <f t="shared" si="408"/>
        <v/>
      </c>
      <c r="F260" s="115" t="str">
        <f t="shared" si="409"/>
        <v/>
      </c>
      <c r="G260" s="115" t="str">
        <f t="shared" si="410"/>
        <v/>
      </c>
      <c r="H260" s="115" t="str">
        <f t="shared" si="411"/>
        <v/>
      </c>
      <c r="I260" s="115" t="str">
        <f t="shared" si="412"/>
        <v/>
      </c>
      <c r="J260" s="115" t="str">
        <f t="shared" si="413"/>
        <v/>
      </c>
      <c r="K260" s="115" t="str">
        <f t="shared" si="414"/>
        <v/>
      </c>
      <c r="L260" s="115" t="str">
        <f t="shared" si="415"/>
        <v/>
      </c>
      <c r="M260" s="115" t="str">
        <f t="shared" si="416"/>
        <v/>
      </c>
      <c r="N260" s="115" t="str">
        <f t="shared" si="417"/>
        <v/>
      </c>
      <c r="O260" s="115" t="str">
        <f t="shared" si="418"/>
        <v/>
      </c>
      <c r="P260" s="115" t="str">
        <f t="shared" si="419"/>
        <v/>
      </c>
      <c r="Q260" s="115" t="str">
        <f t="shared" si="420"/>
        <v/>
      </c>
      <c r="R260" s="114"/>
      <c r="S260" s="114"/>
      <c r="T260" s="114"/>
      <c r="U260" s="114"/>
      <c r="V260" s="114"/>
      <c r="W260" s="206" t="str">
        <f>IFERROR(HLOOKUP(B260,E235:Q260,C260),"")</f>
        <v/>
      </c>
      <c r="X260" s="206"/>
      <c r="Y260" s="206"/>
      <c r="Z260" s="206"/>
      <c r="AA260" s="206"/>
      <c r="AB260" s="206"/>
      <c r="AC260" s="206"/>
      <c r="AD260" s="206"/>
      <c r="AE260" s="206"/>
      <c r="AF260" s="206"/>
      <c r="AG260" s="206"/>
      <c r="AH260" s="206"/>
      <c r="AI260" s="114"/>
      <c r="AJ260" s="201"/>
    </row>
    <row r="261" spans="1:36" hidden="1">
      <c r="A261" s="336"/>
      <c r="B261" s="318"/>
      <c r="C261" s="114"/>
      <c r="D261" s="319"/>
      <c r="E261" s="115" t="str">
        <f t="shared" si="408"/>
        <v/>
      </c>
      <c r="F261" s="115" t="str">
        <f t="shared" si="409"/>
        <v/>
      </c>
      <c r="G261" s="115" t="str">
        <f t="shared" si="410"/>
        <v/>
      </c>
      <c r="H261" s="115" t="str">
        <f t="shared" si="411"/>
        <v/>
      </c>
      <c r="I261" s="115" t="str">
        <f t="shared" si="412"/>
        <v/>
      </c>
      <c r="J261" s="115" t="str">
        <f t="shared" si="413"/>
        <v/>
      </c>
      <c r="K261" s="115" t="str">
        <f t="shared" si="414"/>
        <v/>
      </c>
      <c r="L261" s="115" t="str">
        <f t="shared" si="415"/>
        <v/>
      </c>
      <c r="M261" s="115" t="str">
        <f t="shared" si="416"/>
        <v/>
      </c>
      <c r="N261" s="115" t="str">
        <f t="shared" si="417"/>
        <v/>
      </c>
      <c r="O261" s="115" t="str">
        <f t="shared" si="418"/>
        <v/>
      </c>
      <c r="P261" s="115" t="str">
        <f t="shared" si="419"/>
        <v/>
      </c>
      <c r="Q261" s="115" t="str">
        <f t="shared" si="420"/>
        <v/>
      </c>
      <c r="R261" s="114"/>
      <c r="S261" s="114"/>
      <c r="T261" s="114"/>
      <c r="U261" s="114"/>
      <c r="V261" s="114"/>
      <c r="W261" s="206"/>
      <c r="X261" s="206"/>
      <c r="Y261" s="206"/>
      <c r="Z261" s="206"/>
      <c r="AA261" s="206"/>
      <c r="AB261" s="206"/>
      <c r="AC261" s="206"/>
      <c r="AD261" s="206"/>
      <c r="AE261" s="206"/>
      <c r="AF261" s="206"/>
      <c r="AG261" s="206"/>
      <c r="AH261" s="206"/>
      <c r="AI261" s="114"/>
      <c r="AJ261" s="201"/>
    </row>
    <row r="262" spans="1:36" hidden="1">
      <c r="A262" s="336">
        <v>14</v>
      </c>
      <c r="B262" s="318">
        <f>'01 ¦  Daten - Données'!D22</f>
        <v>0</v>
      </c>
      <c r="C262" s="114">
        <v>28</v>
      </c>
      <c r="D262" s="206" t="str">
        <f>'01 ¦  Daten - Données'!X22</f>
        <v/>
      </c>
      <c r="E262" s="115" t="str">
        <f t="shared" si="408"/>
        <v/>
      </c>
      <c r="F262" s="115" t="str">
        <f t="shared" si="409"/>
        <v/>
      </c>
      <c r="G262" s="115" t="str">
        <f t="shared" si="410"/>
        <v/>
      </c>
      <c r="H262" s="115" t="str">
        <f t="shared" si="411"/>
        <v/>
      </c>
      <c r="I262" s="115" t="str">
        <f t="shared" si="412"/>
        <v/>
      </c>
      <c r="J262" s="115" t="str">
        <f t="shared" si="413"/>
        <v/>
      </c>
      <c r="K262" s="115" t="str">
        <f t="shared" si="414"/>
        <v/>
      </c>
      <c r="L262" s="115" t="str">
        <f t="shared" si="415"/>
        <v/>
      </c>
      <c r="M262" s="115" t="str">
        <f t="shared" si="416"/>
        <v/>
      </c>
      <c r="N262" s="115" t="str">
        <f t="shared" si="417"/>
        <v/>
      </c>
      <c r="O262" s="115" t="str">
        <f t="shared" si="418"/>
        <v/>
      </c>
      <c r="P262" s="115" t="str">
        <f t="shared" si="419"/>
        <v/>
      </c>
      <c r="Q262" s="115" t="str">
        <f t="shared" si="420"/>
        <v/>
      </c>
      <c r="R262" s="114"/>
      <c r="S262" s="114"/>
      <c r="T262" s="114"/>
      <c r="U262" s="114"/>
      <c r="V262" s="114"/>
      <c r="W262" s="206" t="str">
        <f>IFERROR(HLOOKUP(B262,E235:Q262,C262),"")</f>
        <v/>
      </c>
      <c r="X262" s="206"/>
      <c r="Y262" s="206"/>
      <c r="Z262" s="206"/>
      <c r="AA262" s="206"/>
      <c r="AB262" s="206"/>
      <c r="AC262" s="206"/>
      <c r="AD262" s="206"/>
      <c r="AE262" s="206"/>
      <c r="AF262" s="206"/>
      <c r="AG262" s="206"/>
      <c r="AH262" s="206"/>
      <c r="AI262" s="114"/>
      <c r="AJ262" s="201"/>
    </row>
    <row r="263" spans="1:36" hidden="1">
      <c r="A263" s="336"/>
      <c r="B263" s="318"/>
      <c r="C263" s="114"/>
      <c r="D263" s="319"/>
      <c r="E263" s="115" t="str">
        <f t="shared" si="408"/>
        <v/>
      </c>
      <c r="F263" s="115" t="str">
        <f t="shared" si="409"/>
        <v/>
      </c>
      <c r="G263" s="115" t="str">
        <f t="shared" si="410"/>
        <v/>
      </c>
      <c r="H263" s="115" t="str">
        <f t="shared" si="411"/>
        <v/>
      </c>
      <c r="I263" s="115" t="str">
        <f t="shared" si="412"/>
        <v/>
      </c>
      <c r="J263" s="115" t="str">
        <f t="shared" si="413"/>
        <v/>
      </c>
      <c r="K263" s="115" t="str">
        <f t="shared" si="414"/>
        <v/>
      </c>
      <c r="L263" s="115" t="str">
        <f t="shared" si="415"/>
        <v/>
      </c>
      <c r="M263" s="115" t="str">
        <f t="shared" si="416"/>
        <v/>
      </c>
      <c r="N263" s="115" t="str">
        <f t="shared" si="417"/>
        <v/>
      </c>
      <c r="O263" s="115" t="str">
        <f t="shared" si="418"/>
        <v/>
      </c>
      <c r="P263" s="115" t="str">
        <f t="shared" si="419"/>
        <v/>
      </c>
      <c r="Q263" s="115" t="str">
        <f t="shared" si="420"/>
        <v/>
      </c>
      <c r="R263" s="114"/>
      <c r="S263" s="114"/>
      <c r="T263" s="114"/>
      <c r="U263" s="114"/>
      <c r="V263" s="114"/>
      <c r="W263" s="206"/>
      <c r="X263" s="206"/>
      <c r="Y263" s="206"/>
      <c r="Z263" s="206"/>
      <c r="AA263" s="206"/>
      <c r="AB263" s="206"/>
      <c r="AC263" s="206"/>
      <c r="AD263" s="206"/>
      <c r="AE263" s="206"/>
      <c r="AF263" s="206"/>
      <c r="AG263" s="206"/>
      <c r="AH263" s="206"/>
      <c r="AI263" s="114"/>
      <c r="AJ263" s="201"/>
    </row>
    <row r="264" spans="1:36" hidden="1">
      <c r="A264" s="336">
        <v>15</v>
      </c>
      <c r="B264" s="318">
        <f>'01 ¦  Daten - Données'!D23</f>
        <v>0</v>
      </c>
      <c r="C264" s="114">
        <v>30</v>
      </c>
      <c r="D264" s="206" t="str">
        <f>'01 ¦  Daten - Données'!X23</f>
        <v/>
      </c>
      <c r="E264" s="115" t="str">
        <f t="shared" si="408"/>
        <v/>
      </c>
      <c r="F264" s="115" t="str">
        <f t="shared" si="409"/>
        <v/>
      </c>
      <c r="G264" s="115" t="str">
        <f t="shared" si="410"/>
        <v/>
      </c>
      <c r="H264" s="115" t="str">
        <f t="shared" si="411"/>
        <v/>
      </c>
      <c r="I264" s="115" t="str">
        <f t="shared" si="412"/>
        <v/>
      </c>
      <c r="J264" s="115" t="str">
        <f t="shared" si="413"/>
        <v/>
      </c>
      <c r="K264" s="115" t="str">
        <f t="shared" si="414"/>
        <v/>
      </c>
      <c r="L264" s="115" t="str">
        <f t="shared" si="415"/>
        <v/>
      </c>
      <c r="M264" s="115" t="str">
        <f t="shared" si="416"/>
        <v/>
      </c>
      <c r="N264" s="115" t="str">
        <f t="shared" si="417"/>
        <v/>
      </c>
      <c r="O264" s="115" t="str">
        <f t="shared" si="418"/>
        <v/>
      </c>
      <c r="P264" s="115" t="str">
        <f t="shared" si="419"/>
        <v/>
      </c>
      <c r="Q264" s="115" t="str">
        <f t="shared" si="420"/>
        <v/>
      </c>
      <c r="R264" s="114"/>
      <c r="S264" s="114"/>
      <c r="T264" s="114"/>
      <c r="U264" s="114"/>
      <c r="V264" s="114"/>
      <c r="W264" s="206" t="str">
        <f>IFERROR(HLOOKUP(B264,E235:Q264,C264),"")</f>
        <v/>
      </c>
      <c r="X264" s="206"/>
      <c r="Y264" s="206"/>
      <c r="Z264" s="206"/>
      <c r="AA264" s="206"/>
      <c r="AB264" s="206"/>
      <c r="AC264" s="206"/>
      <c r="AD264" s="206"/>
      <c r="AE264" s="206"/>
      <c r="AF264" s="206"/>
      <c r="AG264" s="206"/>
      <c r="AH264" s="206"/>
      <c r="AI264" s="114"/>
      <c r="AJ264" s="201"/>
    </row>
    <row r="265" spans="1:36" ht="13.5" thickBot="1">
      <c r="A265" s="111"/>
      <c r="B265" s="116"/>
      <c r="D265" s="128"/>
      <c r="E265" s="112"/>
      <c r="F265" s="112"/>
      <c r="G265" s="112"/>
      <c r="H265" s="112"/>
      <c r="I265" s="112"/>
      <c r="J265" s="114"/>
      <c r="K265" s="115"/>
      <c r="L265" s="115"/>
      <c r="M265" s="115"/>
      <c r="N265" s="112"/>
      <c r="O265" s="112"/>
      <c r="P265" s="112"/>
      <c r="Q265" s="112"/>
      <c r="W265" s="126"/>
      <c r="X265" s="126"/>
      <c r="Y265" s="126"/>
      <c r="Z265" s="126"/>
      <c r="AA265" s="126"/>
      <c r="AB265" s="126"/>
      <c r="AC265" s="126"/>
      <c r="AD265" s="126"/>
      <c r="AE265" s="126"/>
      <c r="AF265" s="126"/>
      <c r="AG265" s="126"/>
      <c r="AH265" s="126"/>
      <c r="AJ265" s="201"/>
    </row>
    <row r="266" spans="1:36">
      <c r="A266" s="148" t="str">
        <f>Sprachwahl!A336</f>
        <v>N° de bâti.</v>
      </c>
      <c r="B266" s="130" t="str">
        <f>Sprachwahl!A337</f>
        <v>Type de bâtiment</v>
      </c>
      <c r="C266" s="129"/>
      <c r="D266" s="130" t="str">
        <f>Sprachwahl!A338</f>
        <v>Coûts d'exploit.</v>
      </c>
      <c r="E266" s="130"/>
      <c r="F266" s="132" t="str">
        <f>Sprachwahl!A339</f>
        <v>Éval.</v>
      </c>
      <c r="G266" s="126"/>
      <c r="H266" s="126"/>
      <c r="I266" s="126"/>
      <c r="J266" s="211"/>
      <c r="K266" s="123"/>
      <c r="L266" s="205"/>
      <c r="M266" s="115"/>
      <c r="N266" s="126"/>
      <c r="O266" s="126"/>
      <c r="P266" s="126"/>
      <c r="Q266" s="126"/>
      <c r="R266" s="126"/>
      <c r="S266" s="126"/>
      <c r="T266" s="126"/>
      <c r="U266" s="126"/>
      <c r="V266" s="126"/>
      <c r="W266" s="126"/>
      <c r="X266" s="126"/>
      <c r="Y266" s="126"/>
      <c r="Z266" s="126"/>
      <c r="AA266" s="126"/>
      <c r="AB266" s="126"/>
      <c r="AC266" s="126"/>
      <c r="AD266" s="126"/>
      <c r="AE266" s="126"/>
      <c r="AF266" s="126"/>
      <c r="AG266" s="126"/>
      <c r="AH266" s="126"/>
      <c r="AJ266" s="201"/>
    </row>
    <row r="267" spans="1:36">
      <c r="A267" s="133">
        <v>1</v>
      </c>
      <c r="B267" s="136" t="str">
        <f>IF(B236=0,"",B236)</f>
        <v/>
      </c>
      <c r="C267" s="137"/>
      <c r="D267" s="198" t="str">
        <f>D236</f>
        <v/>
      </c>
      <c r="E267" s="136"/>
      <c r="F267" s="187" t="str">
        <f>W236</f>
        <v/>
      </c>
      <c r="G267" s="126"/>
      <c r="H267" s="126"/>
      <c r="I267" s="126"/>
      <c r="J267" s="115"/>
      <c r="K267" s="212"/>
      <c r="L267" s="212"/>
      <c r="M267" s="206"/>
      <c r="N267" s="126"/>
      <c r="O267" s="126"/>
      <c r="P267" s="126"/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  <c r="AB267" s="126"/>
      <c r="AC267" s="126"/>
      <c r="AD267" s="126"/>
      <c r="AE267" s="126"/>
      <c r="AF267" s="126"/>
      <c r="AG267" s="126"/>
      <c r="AH267" s="126"/>
      <c r="AJ267" s="201"/>
    </row>
    <row r="268" spans="1:36">
      <c r="A268" s="133">
        <v>2</v>
      </c>
      <c r="B268" s="136" t="str">
        <f>IF(B238=0,"",B238)</f>
        <v/>
      </c>
      <c r="C268" s="137"/>
      <c r="D268" s="198" t="str">
        <f>D238</f>
        <v/>
      </c>
      <c r="E268" s="136"/>
      <c r="F268" s="187" t="str">
        <f>W238</f>
        <v/>
      </c>
      <c r="G268" s="126"/>
      <c r="H268" s="126"/>
      <c r="I268" s="126"/>
      <c r="J268" s="115"/>
      <c r="K268" s="212"/>
      <c r="L268" s="212"/>
      <c r="M268" s="206"/>
      <c r="N268" s="126"/>
      <c r="O268" s="126"/>
      <c r="P268" s="126"/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  <c r="AD268" s="126"/>
      <c r="AE268" s="126"/>
      <c r="AF268" s="126"/>
      <c r="AG268" s="126"/>
      <c r="AH268" s="126"/>
      <c r="AJ268" s="201"/>
    </row>
    <row r="269" spans="1:36">
      <c r="A269" s="133">
        <v>3</v>
      </c>
      <c r="B269" s="136" t="str">
        <f>IF(B240=0,"",B240)</f>
        <v/>
      </c>
      <c r="C269" s="137"/>
      <c r="D269" s="198" t="str">
        <f>D240</f>
        <v/>
      </c>
      <c r="E269" s="136"/>
      <c r="F269" s="187" t="str">
        <f>W240</f>
        <v/>
      </c>
      <c r="G269" s="126"/>
      <c r="H269" s="126"/>
      <c r="I269" s="126"/>
      <c r="J269" s="115"/>
      <c r="K269" s="212"/>
      <c r="L269" s="212"/>
      <c r="M269" s="206"/>
      <c r="N269" s="126"/>
      <c r="O269" s="126"/>
      <c r="P269" s="126"/>
      <c r="Q269" s="126"/>
      <c r="R269" s="126"/>
      <c r="S269" s="126"/>
      <c r="T269" s="126"/>
      <c r="U269" s="126"/>
      <c r="V269" s="126"/>
      <c r="W269" s="126"/>
      <c r="X269" s="126"/>
      <c r="Y269" s="126"/>
      <c r="Z269" s="126"/>
      <c r="AA269" s="126"/>
      <c r="AB269" s="126"/>
      <c r="AC269" s="126"/>
      <c r="AD269" s="126"/>
      <c r="AE269" s="126"/>
      <c r="AF269" s="126"/>
      <c r="AG269" s="126"/>
      <c r="AH269" s="126"/>
      <c r="AJ269" s="201"/>
    </row>
    <row r="270" spans="1:36">
      <c r="A270" s="133">
        <v>4</v>
      </c>
      <c r="B270" s="136" t="str">
        <f>IF(B242=0,"",B242)</f>
        <v/>
      </c>
      <c r="C270" s="137"/>
      <c r="D270" s="198" t="str">
        <f>D242</f>
        <v/>
      </c>
      <c r="E270" s="136"/>
      <c r="F270" s="187" t="str">
        <f>W242</f>
        <v/>
      </c>
      <c r="G270" s="126"/>
      <c r="H270" s="126"/>
      <c r="I270" s="126"/>
      <c r="J270" s="115"/>
      <c r="K270" s="212"/>
      <c r="L270" s="212"/>
      <c r="M270" s="206"/>
      <c r="N270" s="126"/>
      <c r="O270" s="126"/>
      <c r="P270" s="126"/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  <c r="AA270" s="126"/>
      <c r="AB270" s="126"/>
      <c r="AC270" s="126"/>
      <c r="AD270" s="126"/>
      <c r="AE270" s="126"/>
      <c r="AF270" s="126"/>
      <c r="AG270" s="126"/>
      <c r="AH270" s="126"/>
      <c r="AJ270" s="201"/>
    </row>
    <row r="271" spans="1:36">
      <c r="A271" s="133">
        <v>5</v>
      </c>
      <c r="B271" s="136" t="str">
        <f>IF(B244=0,"",B244)</f>
        <v/>
      </c>
      <c r="C271" s="137"/>
      <c r="D271" s="198" t="str">
        <f>D244</f>
        <v/>
      </c>
      <c r="E271" s="136"/>
      <c r="F271" s="187" t="str">
        <f>W244</f>
        <v/>
      </c>
      <c r="G271" s="126"/>
      <c r="H271" s="126"/>
      <c r="I271" s="126"/>
      <c r="J271" s="115"/>
      <c r="K271" s="212"/>
      <c r="L271" s="212"/>
      <c r="M271" s="206"/>
      <c r="N271" s="126"/>
      <c r="O271" s="126"/>
      <c r="P271" s="126"/>
      <c r="Q271" s="126"/>
      <c r="R271" s="126"/>
      <c r="S271" s="126"/>
      <c r="T271" s="126"/>
      <c r="U271" s="126"/>
      <c r="V271" s="126"/>
      <c r="W271" s="126"/>
      <c r="X271" s="126"/>
      <c r="Y271" s="126"/>
      <c r="Z271" s="126"/>
      <c r="AA271" s="126"/>
      <c r="AB271" s="126"/>
      <c r="AC271" s="126"/>
      <c r="AD271" s="126"/>
      <c r="AE271" s="126"/>
      <c r="AF271" s="126"/>
      <c r="AG271" s="126"/>
      <c r="AH271" s="126"/>
      <c r="AJ271" s="201"/>
    </row>
    <row r="272" spans="1:36">
      <c r="A272" s="133">
        <v>6</v>
      </c>
      <c r="B272" s="136" t="str">
        <f>IF(B246=0,"",B246)</f>
        <v/>
      </c>
      <c r="C272" s="137"/>
      <c r="D272" s="198" t="str">
        <f>D246</f>
        <v/>
      </c>
      <c r="E272" s="136"/>
      <c r="F272" s="187" t="str">
        <f>W246</f>
        <v/>
      </c>
      <c r="G272" s="126"/>
      <c r="H272" s="126"/>
      <c r="I272" s="126"/>
      <c r="J272" s="115"/>
      <c r="K272" s="212"/>
      <c r="L272" s="212"/>
      <c r="M272" s="206"/>
      <c r="N272" s="126"/>
      <c r="O272" s="126"/>
      <c r="P272" s="126"/>
      <c r="Q272" s="126"/>
      <c r="R272" s="126"/>
      <c r="S272" s="126"/>
      <c r="T272" s="126"/>
      <c r="U272" s="126"/>
      <c r="V272" s="126"/>
      <c r="W272" s="126"/>
      <c r="X272" s="126"/>
      <c r="Y272" s="126"/>
      <c r="Z272" s="126"/>
      <c r="AA272" s="126"/>
      <c r="AB272" s="126"/>
      <c r="AC272" s="126"/>
      <c r="AD272" s="126"/>
      <c r="AE272" s="126"/>
      <c r="AF272" s="126"/>
      <c r="AG272" s="126"/>
      <c r="AH272" s="126"/>
      <c r="AJ272" s="201"/>
    </row>
    <row r="273" spans="1:36">
      <c r="A273" s="133">
        <v>7</v>
      </c>
      <c r="B273" s="136" t="str">
        <f>IF(B248=0,"",B248)</f>
        <v/>
      </c>
      <c r="C273" s="137"/>
      <c r="D273" s="198" t="str">
        <f>D248</f>
        <v/>
      </c>
      <c r="E273" s="136"/>
      <c r="F273" s="187" t="str">
        <f>W248</f>
        <v/>
      </c>
      <c r="G273" s="126"/>
      <c r="H273" s="126"/>
      <c r="I273" s="126"/>
      <c r="J273" s="115"/>
      <c r="K273" s="212"/>
      <c r="L273" s="212"/>
      <c r="M273" s="206"/>
      <c r="N273" s="126"/>
      <c r="O273" s="126"/>
      <c r="P273" s="126"/>
      <c r="Q273" s="126"/>
      <c r="R273" s="126"/>
      <c r="S273" s="126"/>
      <c r="T273" s="126"/>
      <c r="U273" s="126"/>
      <c r="V273" s="126"/>
      <c r="W273" s="126"/>
      <c r="X273" s="126"/>
      <c r="Y273" s="126"/>
      <c r="Z273" s="126"/>
      <c r="AA273" s="126"/>
      <c r="AB273" s="126"/>
      <c r="AC273" s="126"/>
      <c r="AD273" s="126"/>
      <c r="AE273" s="126"/>
      <c r="AF273" s="126"/>
      <c r="AG273" s="126"/>
      <c r="AH273" s="126"/>
      <c r="AJ273" s="201"/>
    </row>
    <row r="274" spans="1:36">
      <c r="A274" s="133">
        <v>8</v>
      </c>
      <c r="B274" s="136" t="str">
        <f>IF(B250=0,"",B250)</f>
        <v/>
      </c>
      <c r="C274" s="137"/>
      <c r="D274" s="198" t="str">
        <f>D250</f>
        <v/>
      </c>
      <c r="E274" s="136"/>
      <c r="F274" s="187" t="str">
        <f>W250</f>
        <v/>
      </c>
      <c r="G274" s="126"/>
      <c r="H274" s="126"/>
      <c r="I274" s="126"/>
      <c r="J274" s="115"/>
      <c r="K274" s="212"/>
      <c r="L274" s="212"/>
      <c r="M274" s="115"/>
      <c r="N274" s="126"/>
      <c r="O274" s="126"/>
      <c r="P274" s="126"/>
      <c r="Q274" s="126"/>
      <c r="R274" s="126"/>
      <c r="S274" s="126"/>
      <c r="T274" s="126"/>
      <c r="U274" s="126"/>
      <c r="V274" s="126"/>
      <c r="W274" s="126"/>
      <c r="X274" s="126"/>
      <c r="Y274" s="126"/>
      <c r="Z274" s="126"/>
      <c r="AA274" s="126"/>
      <c r="AB274" s="126"/>
      <c r="AC274" s="126"/>
      <c r="AD274" s="126"/>
      <c r="AE274" s="126"/>
      <c r="AF274" s="126"/>
      <c r="AG274" s="126"/>
      <c r="AH274" s="126"/>
      <c r="AJ274" s="201"/>
    </row>
    <row r="275" spans="1:36">
      <c r="A275" s="133">
        <v>9</v>
      </c>
      <c r="B275" s="136" t="str">
        <f>IF(B252=0,"",B252)</f>
        <v/>
      </c>
      <c r="C275" s="137"/>
      <c r="D275" s="198" t="str">
        <f>D252</f>
        <v/>
      </c>
      <c r="E275" s="136"/>
      <c r="F275" s="187" t="str">
        <f>W252</f>
        <v/>
      </c>
      <c r="G275" s="126"/>
      <c r="H275" s="126"/>
      <c r="I275" s="126"/>
      <c r="J275" s="115"/>
      <c r="K275" s="212"/>
      <c r="L275" s="212"/>
      <c r="M275" s="115"/>
      <c r="N275" s="126"/>
      <c r="O275" s="126"/>
      <c r="P275" s="126"/>
      <c r="Q275" s="126"/>
      <c r="R275" s="126"/>
      <c r="S275" s="126"/>
      <c r="T275" s="126"/>
      <c r="U275" s="126"/>
      <c r="V275" s="126"/>
      <c r="W275" s="126"/>
      <c r="X275" s="126"/>
      <c r="Y275" s="126"/>
      <c r="Z275" s="126"/>
      <c r="AA275" s="126"/>
      <c r="AB275" s="126"/>
      <c r="AC275" s="126"/>
      <c r="AD275" s="126"/>
      <c r="AE275" s="126"/>
      <c r="AF275" s="126"/>
      <c r="AG275" s="126"/>
      <c r="AH275" s="126"/>
      <c r="AJ275" s="201"/>
    </row>
    <row r="276" spans="1:36">
      <c r="A276" s="133">
        <v>10</v>
      </c>
      <c r="B276" s="136" t="str">
        <f>IF(B254=0,"",B254)</f>
        <v/>
      </c>
      <c r="C276" s="137"/>
      <c r="D276" s="198" t="str">
        <f>D254</f>
        <v/>
      </c>
      <c r="E276" s="136"/>
      <c r="F276" s="187" t="str">
        <f>W254</f>
        <v/>
      </c>
      <c r="G276" s="126"/>
      <c r="H276" s="126"/>
      <c r="I276" s="126"/>
      <c r="J276" s="115"/>
      <c r="K276" s="212"/>
      <c r="L276" s="212"/>
      <c r="M276" s="115"/>
      <c r="N276" s="126"/>
      <c r="O276" s="126"/>
      <c r="P276" s="126"/>
      <c r="Q276" s="126"/>
      <c r="R276" s="126"/>
      <c r="S276" s="126"/>
      <c r="T276" s="126"/>
      <c r="U276" s="126"/>
      <c r="V276" s="126"/>
      <c r="W276" s="126"/>
      <c r="X276" s="126"/>
      <c r="Y276" s="126"/>
      <c r="Z276" s="126"/>
      <c r="AA276" s="126"/>
      <c r="AB276" s="126"/>
      <c r="AC276" s="126"/>
      <c r="AD276" s="126"/>
      <c r="AE276" s="126"/>
      <c r="AF276" s="126"/>
      <c r="AG276" s="126"/>
      <c r="AH276" s="126"/>
      <c r="AJ276" s="201"/>
    </row>
    <row r="277" spans="1:36">
      <c r="A277" s="133">
        <v>11</v>
      </c>
      <c r="B277" s="136" t="str">
        <f>IF(B256=0,"",B256)</f>
        <v/>
      </c>
      <c r="C277" s="137"/>
      <c r="D277" s="198" t="str">
        <f>D256</f>
        <v/>
      </c>
      <c r="E277" s="136"/>
      <c r="F277" s="187" t="str">
        <f>W256</f>
        <v/>
      </c>
      <c r="J277" s="115"/>
      <c r="K277" s="212"/>
      <c r="L277" s="212"/>
      <c r="M277" s="125"/>
      <c r="O277" s="124"/>
      <c r="P277" s="124"/>
      <c r="Y277" s="124"/>
      <c r="Z277" s="124"/>
      <c r="AF277" s="113"/>
      <c r="AG277" s="114"/>
      <c r="AH277" s="115"/>
      <c r="AI277" s="112"/>
      <c r="AJ277" s="201"/>
    </row>
    <row r="278" spans="1:36">
      <c r="A278" s="133">
        <v>12</v>
      </c>
      <c r="B278" s="136" t="str">
        <f>IF(B258=0,"",B258)</f>
        <v/>
      </c>
      <c r="C278" s="137"/>
      <c r="D278" s="198" t="str">
        <f>D258</f>
        <v/>
      </c>
      <c r="E278" s="136"/>
      <c r="F278" s="187" t="str">
        <f>W258</f>
        <v/>
      </c>
      <c r="J278" s="115"/>
      <c r="K278" s="212"/>
      <c r="L278" s="212"/>
      <c r="M278" s="114"/>
      <c r="AJ278" s="201"/>
    </row>
    <row r="279" spans="1:36">
      <c r="A279" s="133">
        <v>13</v>
      </c>
      <c r="B279" s="136" t="str">
        <f>IF(B260=0,"",B260)</f>
        <v/>
      </c>
      <c r="C279" s="137"/>
      <c r="D279" s="198" t="str">
        <f>D260</f>
        <v/>
      </c>
      <c r="E279" s="136"/>
      <c r="F279" s="187" t="str">
        <f>W260</f>
        <v/>
      </c>
      <c r="J279" s="115"/>
      <c r="K279" s="212"/>
      <c r="L279" s="212"/>
      <c r="M279" s="114"/>
      <c r="AJ279" s="201"/>
    </row>
    <row r="280" spans="1:36">
      <c r="A280" s="133">
        <v>14</v>
      </c>
      <c r="B280" s="136" t="str">
        <f>IF(B262=0,"",B262)</f>
        <v/>
      </c>
      <c r="C280" s="137"/>
      <c r="D280" s="198" t="str">
        <f>D262</f>
        <v/>
      </c>
      <c r="E280" s="136"/>
      <c r="F280" s="187" t="str">
        <f>W262</f>
        <v/>
      </c>
      <c r="H280" s="127"/>
      <c r="J280" s="115"/>
      <c r="K280" s="212"/>
      <c r="L280" s="212"/>
      <c r="M280" s="114"/>
      <c r="AJ280" s="201"/>
    </row>
    <row r="281" spans="1:36" ht="13.5" thickBot="1">
      <c r="A281" s="134">
        <v>15</v>
      </c>
      <c r="B281" s="138" t="str">
        <f>IF(B264=0,"",B264)</f>
        <v/>
      </c>
      <c r="C281" s="139"/>
      <c r="D281" s="199" t="str">
        <f>D264</f>
        <v/>
      </c>
      <c r="E281" s="138"/>
      <c r="F281" s="188" t="str">
        <f>W264</f>
        <v/>
      </c>
      <c r="H281" s="127"/>
      <c r="J281" s="115"/>
      <c r="K281" s="212"/>
      <c r="L281" s="212"/>
      <c r="M281" s="114"/>
      <c r="AJ281" s="201"/>
    </row>
    <row r="282" spans="1:36">
      <c r="H282" s="127"/>
      <c r="J282" s="114"/>
      <c r="K282" s="114"/>
      <c r="L282" s="114"/>
      <c r="M282" s="114"/>
      <c r="AJ282" s="201"/>
    </row>
    <row r="283" spans="1:36">
      <c r="A283" s="18"/>
      <c r="B283" s="200"/>
      <c r="C283" s="200"/>
      <c r="D283" s="200"/>
      <c r="E283" s="200"/>
      <c r="F283" s="200"/>
      <c r="G283" s="200"/>
      <c r="H283" s="200"/>
      <c r="I283" s="200"/>
      <c r="J283" s="200"/>
      <c r="K283" s="200"/>
      <c r="L283" s="200"/>
      <c r="M283" s="200"/>
      <c r="N283" s="200"/>
      <c r="O283" s="200"/>
      <c r="P283" s="200"/>
      <c r="Q283" s="200"/>
      <c r="R283" s="200"/>
      <c r="S283" s="200"/>
      <c r="T283" s="200"/>
      <c r="U283" s="200"/>
      <c r="V283" s="200"/>
      <c r="W283" s="200"/>
      <c r="X283" s="200"/>
      <c r="Y283" s="200"/>
      <c r="Z283" s="200"/>
      <c r="AA283" s="200"/>
      <c r="AB283" s="200"/>
      <c r="AC283" s="200"/>
      <c r="AD283" s="200"/>
      <c r="AE283" s="200"/>
      <c r="AF283" s="200"/>
      <c r="AG283" s="200"/>
      <c r="AH283" s="200"/>
      <c r="AI283" s="200"/>
      <c r="AJ283" s="201"/>
    </row>
  </sheetData>
  <sheetProtection algorithmName="SHA-512" hashValue="m6h7rQ++Rz8gDXXRreUfwhctunJ/uhbEvP42SZp8kGk33HMsNfK2LP/qYBEMUvJsi+ZAFGPKqWzcP4eKttlDnQ==" saltValue="IkX03Pp6iGG/43uEaF+epg==" spinCount="100000" sheet="1" objects="1" scenarios="1" selectLockedCells="1" selectUnlockedCells="1"/>
  <mergeCells count="92">
    <mergeCell ref="K110:L110"/>
    <mergeCell ref="K111:L111"/>
    <mergeCell ref="K112:L112"/>
    <mergeCell ref="A186:B186"/>
    <mergeCell ref="A173:C173"/>
    <mergeCell ref="H118:I118"/>
    <mergeCell ref="J118:K118"/>
    <mergeCell ref="L118:M118"/>
    <mergeCell ref="H172:I172"/>
    <mergeCell ref="J172:K172"/>
    <mergeCell ref="L172:M172"/>
    <mergeCell ref="H171:M171"/>
    <mergeCell ref="D172:E172"/>
    <mergeCell ref="F172:G172"/>
    <mergeCell ref="I126:M130"/>
    <mergeCell ref="D171:G171"/>
    <mergeCell ref="K108:L108"/>
    <mergeCell ref="K109:L109"/>
    <mergeCell ref="A51:B51"/>
    <mergeCell ref="A54:B54"/>
    <mergeCell ref="A57:B57"/>
    <mergeCell ref="A60:B60"/>
    <mergeCell ref="K103:L103"/>
    <mergeCell ref="K104:L104"/>
    <mergeCell ref="K105:L105"/>
    <mergeCell ref="K106:L106"/>
    <mergeCell ref="K107:L107"/>
    <mergeCell ref="K98:L98"/>
    <mergeCell ref="K99:L99"/>
    <mergeCell ref="K100:L100"/>
    <mergeCell ref="K101:L101"/>
    <mergeCell ref="K102:L102"/>
    <mergeCell ref="A36:B36"/>
    <mergeCell ref="A39:B39"/>
    <mergeCell ref="A42:B42"/>
    <mergeCell ref="A45:B45"/>
    <mergeCell ref="A48:B48"/>
    <mergeCell ref="A27:B27"/>
    <mergeCell ref="A30:B30"/>
    <mergeCell ref="A33:B33"/>
    <mergeCell ref="A16:B16"/>
    <mergeCell ref="A17:B17"/>
    <mergeCell ref="A18:B18"/>
    <mergeCell ref="A3:C3"/>
    <mergeCell ref="D3:I3"/>
    <mergeCell ref="F4:G4"/>
    <mergeCell ref="D4:E4"/>
    <mergeCell ref="H4:I4"/>
    <mergeCell ref="A195:B195"/>
    <mergeCell ref="A198:B198"/>
    <mergeCell ref="D5:E5"/>
    <mergeCell ref="F5:G5"/>
    <mergeCell ref="H5:I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4:B24"/>
    <mergeCell ref="A225:B225"/>
    <mergeCell ref="A228:B228"/>
    <mergeCell ref="A201:B201"/>
    <mergeCell ref="A204:B204"/>
    <mergeCell ref="A207:B207"/>
    <mergeCell ref="A210:B210"/>
    <mergeCell ref="A213:B213"/>
    <mergeCell ref="A231:B231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216:B216"/>
    <mergeCell ref="A219:B219"/>
    <mergeCell ref="A222:B222"/>
    <mergeCell ref="J173:K173"/>
    <mergeCell ref="L173:M173"/>
    <mergeCell ref="H173:I173"/>
    <mergeCell ref="D173:E173"/>
    <mergeCell ref="F173:G173"/>
  </mergeCells>
  <phoneticPr fontId="13" type="noConversion"/>
  <hyperlinks>
    <hyperlink ref="E138" r:id="rId1" xr:uid="{0623E6AF-AE2A-4DE1-A3A4-36A5A84D9BD9}"/>
    <hyperlink ref="I138" r:id="rId2" xr:uid="{FD1B0E10-273A-4BBB-8518-653223686EB3}"/>
    <hyperlink ref="M138" r:id="rId3" xr:uid="{EED2E45E-45ED-4588-8C8F-97ECD09D8A55}"/>
    <hyperlink ref="I188" r:id="rId4" xr:uid="{E688D956-CE08-4C9C-A4F0-2131AC62506D}"/>
    <hyperlink ref="P188" r:id="rId5" xr:uid="{F15D40F4-249E-42A8-B7D3-4815C3C93C58}"/>
    <hyperlink ref="I189" r:id="rId6" xr:uid="{975AF0EE-3986-4FB4-B6C9-777CFD646CAF}"/>
    <hyperlink ref="P189" r:id="rId7" xr:uid="{1D460C24-59AE-415B-8199-D302ABF61AD0}"/>
  </hyperlinks>
  <pageMargins left="0.39370078740157483" right="0.39370078740157483" top="0.51181102362204722" bottom="0.51181102362204722" header="0.31496062992125984" footer="0.31496062992125984"/>
  <pageSetup paperSize="9" scale="58" fitToHeight="0" orientation="landscape" horizontalDpi="300" verticalDpi="300" r:id="rId8"/>
  <headerFooter scaleWithDoc="0" alignWithMargins="0">
    <oddHeader>&amp;C&amp;8KBOB - Gbobbeurteilung von Gebäuden</oddHeader>
    <oddFooter>&amp;L&amp;8&amp;A&amp;R&amp;8Seite &amp;P / &amp;N</oddFooter>
  </headerFooter>
  <rowBreaks count="2" manualBreakCount="2">
    <brk id="114" max="34" man="1"/>
    <brk id="167" max="34" man="1"/>
  </rowBreaks>
  <ignoredErrors>
    <ignoredError sqref="A126:A130 A131:A13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DBD79-83D2-418C-8670-AA57C43A3183}">
  <dimension ref="A1:I18"/>
  <sheetViews>
    <sheetView workbookViewId="0"/>
  </sheetViews>
  <sheetFormatPr baseColWidth="10" defaultRowHeight="12.75"/>
  <cols>
    <col min="1" max="1" width="40.140625" bestFit="1" customWidth="1"/>
    <col min="2" max="2" width="5.7109375" customWidth="1"/>
    <col min="3" max="3" width="112.140625" customWidth="1"/>
    <col min="4" max="4" width="5.7109375" customWidth="1"/>
    <col min="5" max="7" width="18.7109375" customWidth="1"/>
    <col min="8" max="8" width="5.7109375" customWidth="1"/>
  </cols>
  <sheetData>
    <row r="1" spans="1:9">
      <c r="A1" s="337" t="str">
        <f>Sprachwahl!A341</f>
        <v>Base pour les types de bâtiment</v>
      </c>
      <c r="E1" s="497" t="str">
        <f>Sprachwahl!A356</f>
        <v>Résumé pour les représentations graphiques</v>
      </c>
      <c r="F1" s="497"/>
      <c r="G1" s="497"/>
      <c r="I1" s="14" t="s">
        <v>679</v>
      </c>
    </row>
    <row r="2" spans="1:9" ht="3" customHeight="1"/>
    <row r="3" spans="1:9">
      <c r="A3" s="80" t="str">
        <f>Sprachwahl!A342</f>
        <v>01 Bureau et administration</v>
      </c>
      <c r="B3" s="355" t="str">
        <f>'04 ¦ Grundlagen - Bases'!J6</f>
        <v/>
      </c>
      <c r="C3" s="356" t="str">
        <f>IF(B3="!!!",Sprachwahl!$A$355,"")</f>
        <v/>
      </c>
      <c r="E3" s="1" t="str">
        <f>Sprachwahl!A357</f>
        <v>Consomm. d'énergie</v>
      </c>
      <c r="F3" s="1" t="str">
        <f>Sprachwahl!A358</f>
        <v>Gaz à effet de serre</v>
      </c>
      <c r="G3" s="63" t="str">
        <f>Sprachwahl!A359</f>
        <v>Coûts d'exploitation</v>
      </c>
      <c r="I3" s="2" t="str">
        <f>Sprachwahl!A10</f>
        <v>oui</v>
      </c>
    </row>
    <row r="4" spans="1:9">
      <c r="A4" s="80" t="str">
        <f>Sprachwahl!A343</f>
        <v>02 Commerce</v>
      </c>
      <c r="B4" s="355" t="str">
        <f>'04 ¦ Grundlagen - Bases'!J7</f>
        <v/>
      </c>
      <c r="C4" s="356" t="str">
        <f>IF(B4="!!!",Sprachwahl!$A$355,"")</f>
        <v/>
      </c>
      <c r="E4" s="338">
        <f>IFERROR(VALUE('01 ¦  Daten - Données'!AA9),0)</f>
        <v>0</v>
      </c>
      <c r="F4" s="338">
        <f>IFERROR(VALUE('01 ¦  Daten - Données'!AD9),0)</f>
        <v>0</v>
      </c>
      <c r="G4" s="338">
        <f>IFERROR(VALUE('01 ¦  Daten - Données'!Y9),0)</f>
        <v>0</v>
      </c>
      <c r="I4" s="2" t="str">
        <f>Sprachwahl!A11</f>
        <v>non</v>
      </c>
    </row>
    <row r="5" spans="1:9">
      <c r="A5" s="80" t="str">
        <f>Sprachwahl!A344</f>
        <v>03 Résidence</v>
      </c>
      <c r="B5" s="355" t="str">
        <f>'04 ¦ Grundlagen - Bases'!J8</f>
        <v/>
      </c>
      <c r="C5" s="356" t="str">
        <f>IF(B5="!!!",Sprachwahl!$A$355,"")</f>
        <v/>
      </c>
      <c r="E5" s="338">
        <f>IFERROR(VALUE('01 ¦  Daten - Données'!AA10),0)</f>
        <v>0</v>
      </c>
      <c r="F5" s="338">
        <f>IFERROR(VALUE('01 ¦  Daten - Données'!AD10),0)</f>
        <v>0</v>
      </c>
      <c r="G5" s="338">
        <f>IFERROR(VALUE('01 ¦  Daten - Données'!Y10),0)</f>
        <v>0</v>
      </c>
    </row>
    <row r="6" spans="1:9">
      <c r="A6" s="80" t="str">
        <f>Sprachwahl!A345</f>
        <v>04 Enseignement, formation et recherche</v>
      </c>
      <c r="B6" s="355" t="str">
        <f>'04 ¦ Grundlagen - Bases'!J9</f>
        <v/>
      </c>
      <c r="C6" s="356" t="str">
        <f>IF(B6="!!!",Sprachwahl!$A$355,"")</f>
        <v/>
      </c>
      <c r="E6" s="338">
        <f>IFERROR(VALUE('01 ¦  Daten - Données'!AA11),0)</f>
        <v>0</v>
      </c>
      <c r="F6" s="338">
        <f>IFERROR(VALUE('01 ¦  Daten - Données'!AD11),0)</f>
        <v>0</v>
      </c>
      <c r="G6" s="338">
        <f>IFERROR(VALUE('01 ¦  Daten - Données'!Y11),0)</f>
        <v>0</v>
      </c>
    </row>
    <row r="7" spans="1:9">
      <c r="A7" s="80" t="str">
        <f>Sprachwahl!A346</f>
        <v>05 Industrie</v>
      </c>
      <c r="B7" s="355" t="str">
        <f>'04 ¦ Grundlagen - Bases'!J10</f>
        <v/>
      </c>
      <c r="C7" s="356" t="str">
        <f>IF(B7="!!!",Sprachwahl!$A$355,"")</f>
        <v/>
      </c>
      <c r="E7" s="338">
        <f>IFERROR(VALUE('01 ¦  Daten - Données'!AA12),0)</f>
        <v>0</v>
      </c>
      <c r="F7" s="338">
        <f>IFERROR(VALUE('01 ¦  Daten - Données'!AD12),0)</f>
        <v>0</v>
      </c>
      <c r="G7" s="338">
        <f>IFERROR(VALUE('01 ¦  Daten - Données'!Y12),0)</f>
        <v>0</v>
      </c>
    </row>
    <row r="8" spans="1:9">
      <c r="A8" s="80" t="str">
        <f>Sprachwahl!A347</f>
        <v>06 Loisirs, sports et détente</v>
      </c>
      <c r="B8" s="355" t="str">
        <f>'04 ¦ Grundlagen - Bases'!J11</f>
        <v/>
      </c>
      <c r="C8" s="356" t="str">
        <f>IF(B8="!!!",Sprachwahl!$A$355,"")</f>
        <v/>
      </c>
      <c r="E8" s="338">
        <f>IFERROR(VALUE('01 ¦  Daten - Données'!AA13),0)</f>
        <v>0</v>
      </c>
      <c r="F8" s="338">
        <f>IFERROR(VALUE('01 ¦  Daten - Données'!AD13),0)</f>
        <v>0</v>
      </c>
      <c r="G8" s="338">
        <f>IFERROR(VALUE('01 ¦  Daten - Données'!Y13),0)</f>
        <v>0</v>
      </c>
    </row>
    <row r="9" spans="1:9">
      <c r="A9" s="80" t="str">
        <f>Sprachwahl!A348</f>
        <v>07 Prévoyance et santé</v>
      </c>
      <c r="B9" s="355" t="str">
        <f>'04 ¦ Grundlagen - Bases'!J12</f>
        <v/>
      </c>
      <c r="C9" s="356" t="str">
        <f>IF(B9="!!!",Sprachwahl!$A$355,"")</f>
        <v/>
      </c>
      <c r="E9" s="338">
        <f>IFERROR(VALUE('01 ¦  Daten - Données'!AA14),0)</f>
        <v>0</v>
      </c>
      <c r="F9" s="338">
        <f>IFERROR(VALUE('01 ¦  Daten - Données'!AD14),0)</f>
        <v>0</v>
      </c>
      <c r="G9" s="338">
        <f>IFERROR(VALUE('01 ¦  Daten - Données'!Y14),0)</f>
        <v>0</v>
      </c>
    </row>
    <row r="10" spans="1:9">
      <c r="A10" s="80" t="str">
        <f>Sprachwahl!A349</f>
        <v>08 Agriculture et économie forestière</v>
      </c>
      <c r="B10" s="355" t="str">
        <f>'04 ¦ Grundlagen - Bases'!J13</f>
        <v>!!!</v>
      </c>
      <c r="C10" s="356" t="str">
        <f>IF(B10="!!!",Sprachwahl!$A$355,"")</f>
        <v>Feuille Bases de données (chiffre 1): à remplir par les utilisateurs. La KBOB ne peut pas mettre de données à disposition.</v>
      </c>
      <c r="E10" s="338">
        <f>IFERROR(VALUE('01 ¦  Daten - Données'!AA15),0)</f>
        <v>0</v>
      </c>
      <c r="F10" s="338">
        <f>IFERROR(VALUE('01 ¦  Daten - Données'!AD15),0)</f>
        <v>0</v>
      </c>
      <c r="G10" s="338">
        <f>IFERROR(VALUE('01 ¦  Daten - Données'!Y15),0)</f>
        <v>0</v>
      </c>
    </row>
    <row r="11" spans="1:9">
      <c r="A11" s="80" t="str">
        <f>Sprachwahl!A350</f>
        <v>09 Justice et police</v>
      </c>
      <c r="B11" s="355" t="str">
        <f>'04 ¦ Grundlagen - Bases'!J14</f>
        <v/>
      </c>
      <c r="C11" s="356" t="str">
        <f>IF(B11="!!!",Sprachwahl!$A$355,"")</f>
        <v/>
      </c>
      <c r="E11" s="338">
        <f>IFERROR(VALUE('01 ¦  Daten - Données'!AA16),0)</f>
        <v>0</v>
      </c>
      <c r="F11" s="338">
        <f>IFERROR(VALUE('01 ¦  Daten - Données'!AD16),0)</f>
        <v>0</v>
      </c>
      <c r="G11" s="338">
        <f>IFERROR(VALUE('01 ¦  Daten - Données'!Y16),0)</f>
        <v>0</v>
      </c>
    </row>
    <row r="12" spans="1:9">
      <c r="A12" s="80" t="str">
        <f>Sprachwahl!A351</f>
        <v>10 Culture et convivialité</v>
      </c>
      <c r="B12" s="355" t="str">
        <f>'04 ¦ Grundlagen - Bases'!J15</f>
        <v/>
      </c>
      <c r="C12" s="356" t="str">
        <f>IF(B12="!!!",Sprachwahl!$A$355,"")</f>
        <v/>
      </c>
      <c r="E12" s="338">
        <f>IFERROR(VALUE('01 ¦  Daten - Données'!AA17),0)</f>
        <v>0</v>
      </c>
      <c r="F12" s="338">
        <f>IFERROR(VALUE('01 ¦  Daten - Données'!AD17),0)</f>
        <v>0</v>
      </c>
      <c r="G12" s="338">
        <f>IFERROR(VALUE('01 ¦  Daten - Données'!Y17),0)</f>
        <v>0</v>
      </c>
    </row>
    <row r="13" spans="1:9">
      <c r="A13" s="80" t="str">
        <f>Sprachwahl!A352</f>
        <v>11 Hôtellerie et tourisme</v>
      </c>
      <c r="B13" s="355" t="str">
        <f>'04 ¦ Grundlagen - Bases'!J16</f>
        <v/>
      </c>
      <c r="C13" s="356" t="str">
        <f>IF(B13="!!!",Sprachwahl!$A$355,"")</f>
        <v/>
      </c>
      <c r="E13" s="338">
        <f>IFERROR(VALUE('01 ¦  Daten - Données'!AA18),0)</f>
        <v>0</v>
      </c>
      <c r="F13" s="338">
        <f>IFERROR(VALUE('01 ¦  Daten - Données'!AD18),0)</f>
        <v>0</v>
      </c>
      <c r="G13" s="338">
        <f>IFERROR(VALUE('01 ¦  Daten - Données'!Y18),0)</f>
        <v>0</v>
      </c>
    </row>
    <row r="14" spans="1:9">
      <c r="A14" s="80" t="str">
        <f>Sprachwahl!A353</f>
        <v>12 Installations de transport</v>
      </c>
      <c r="B14" s="355" t="str">
        <f>'04 ¦ Grundlagen - Bases'!J17</f>
        <v>!!!</v>
      </c>
      <c r="C14" s="356" t="str">
        <f>IF(B14="!!!",Sprachwahl!$A$355,"")</f>
        <v>Feuille Bases de données (chiffre 1): à remplir par les utilisateurs. La KBOB ne peut pas mettre de données à disposition.</v>
      </c>
      <c r="E14" s="338">
        <f>IFERROR(VALUE('01 ¦  Daten - Données'!AA19),0)</f>
        <v>0</v>
      </c>
      <c r="F14" s="338">
        <f>IFERROR(VALUE('01 ¦  Daten - Données'!AD19),0)</f>
        <v>0</v>
      </c>
      <c r="G14" s="338">
        <f>IFERROR(VALUE('01 ¦  Daten - Données'!Y19),0)</f>
        <v>0</v>
      </c>
    </row>
    <row r="15" spans="1:9">
      <c r="A15" s="80" t="str">
        <f>Sprachwahl!A354</f>
        <v>13 Installations militaires et de protection civile</v>
      </c>
      <c r="B15" s="355" t="str">
        <f>'04 ¦ Grundlagen - Bases'!J18</f>
        <v>!!!</v>
      </c>
      <c r="C15" s="356" t="str">
        <f>IF(B15="!!!",Sprachwahl!$A$355,"")</f>
        <v>Feuille Bases de données (chiffre 1): à remplir par les utilisateurs. La KBOB ne peut pas mettre de données à disposition.</v>
      </c>
      <c r="E15" s="338">
        <f>IFERROR(VALUE('01 ¦  Daten - Données'!AA20),0)</f>
        <v>0</v>
      </c>
      <c r="F15" s="338">
        <f>IFERROR(VALUE('01 ¦  Daten - Données'!AD20),0)</f>
        <v>0</v>
      </c>
      <c r="G15" s="338">
        <f>IFERROR(VALUE('01 ¦  Daten - Données'!Y20),0)</f>
        <v>0</v>
      </c>
    </row>
    <row r="16" spans="1:9">
      <c r="E16" s="338">
        <f>IFERROR(VALUE('01 ¦  Daten - Données'!AA21),0)</f>
        <v>0</v>
      </c>
      <c r="F16" s="338">
        <f>IFERROR(VALUE('01 ¦  Daten - Données'!AD21),0)</f>
        <v>0</v>
      </c>
      <c r="G16" s="338">
        <f>IFERROR(VALUE('01 ¦  Daten - Données'!Y21),0)</f>
        <v>0</v>
      </c>
      <c r="H16" s="81"/>
    </row>
    <row r="17" spans="1:8">
      <c r="A17" s="123"/>
      <c r="E17" s="338">
        <f>IFERROR(VALUE('01 ¦  Daten - Données'!AA22),0)</f>
        <v>0</v>
      </c>
      <c r="F17" s="338">
        <f>IFERROR(VALUE('01 ¦  Daten - Données'!AD22),0)</f>
        <v>0</v>
      </c>
      <c r="G17" s="338">
        <f>IFERROR(VALUE('01 ¦  Daten - Données'!Y22),0)</f>
        <v>0</v>
      </c>
      <c r="H17" s="81"/>
    </row>
    <row r="18" spans="1:8">
      <c r="A18" s="81"/>
      <c r="E18" s="338">
        <f>IFERROR(VALUE('01 ¦  Daten - Données'!AA23),0)</f>
        <v>0</v>
      </c>
      <c r="F18" s="338">
        <f>IFERROR(VALUE('01 ¦  Daten - Données'!AD23),0)</f>
        <v>0</v>
      </c>
      <c r="G18" s="338">
        <f>IFERROR(VALUE('01 ¦  Daten - Données'!Y23),0)</f>
        <v>0</v>
      </c>
      <c r="H18" s="81"/>
    </row>
  </sheetData>
  <mergeCells count="1">
    <mergeCell ref="E1:G1"/>
  </mergeCells>
  <phoneticPr fontId="13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FAC86-A40A-4D38-B1D0-DE0406CFEF1A}">
  <dimension ref="A1:E359"/>
  <sheetViews>
    <sheetView workbookViewId="0"/>
  </sheetViews>
  <sheetFormatPr baseColWidth="10" defaultRowHeight="11.25"/>
  <cols>
    <col min="1" max="1" width="50.7109375" style="404" customWidth="1"/>
    <col min="2" max="2" width="17.7109375" style="404" customWidth="1"/>
    <col min="3" max="3" width="137.42578125" style="404" bestFit="1" customWidth="1"/>
    <col min="4" max="4" width="168.7109375" style="404" bestFit="1" customWidth="1"/>
    <col min="5" max="5" width="66.28515625" style="404" customWidth="1"/>
    <col min="6" max="16384" width="11.42578125" style="404"/>
  </cols>
  <sheetData>
    <row r="1" spans="1:5">
      <c r="A1" s="407" t="str">
        <f>'00 ¦ Übersicht - Aperçu'!D5</f>
        <v>français</v>
      </c>
      <c r="B1" s="405" t="s">
        <v>142</v>
      </c>
    </row>
    <row r="3" spans="1:5">
      <c r="A3" s="406" t="s">
        <v>143</v>
      </c>
    </row>
    <row r="4" spans="1:5">
      <c r="A4" s="404" t="s">
        <v>144</v>
      </c>
    </row>
    <row r="5" spans="1:5">
      <c r="A5" s="404" t="s">
        <v>145</v>
      </c>
    </row>
    <row r="6" spans="1:5">
      <c r="A6" s="434" t="s">
        <v>146</v>
      </c>
    </row>
    <row r="9" spans="1:5" ht="15.75">
      <c r="B9" s="408" t="s">
        <v>153</v>
      </c>
      <c r="C9" s="408" t="s">
        <v>150</v>
      </c>
      <c r="D9" s="408" t="s">
        <v>151</v>
      </c>
      <c r="E9" s="408" t="s">
        <v>152</v>
      </c>
    </row>
    <row r="10" spans="1:5">
      <c r="A10" s="411" t="str">
        <f t="shared" ref="A10:A11" si="0">IF($A$1=$A$4,C10,IF($A$1=$A$5,D10,IF($A$1=$A$6,E10)))</f>
        <v>oui</v>
      </c>
      <c r="B10" s="411" t="s">
        <v>252</v>
      </c>
      <c r="C10" s="411" t="s">
        <v>7</v>
      </c>
      <c r="D10" s="411" t="s">
        <v>147</v>
      </c>
      <c r="E10" s="411" t="s">
        <v>251</v>
      </c>
    </row>
    <row r="11" spans="1:5">
      <c r="A11" s="411" t="str">
        <f t="shared" si="0"/>
        <v>non</v>
      </c>
      <c r="B11" s="411" t="s">
        <v>252</v>
      </c>
      <c r="C11" s="411" t="s">
        <v>9</v>
      </c>
      <c r="D11" s="411" t="s">
        <v>148</v>
      </c>
      <c r="E11" s="411" t="s">
        <v>149</v>
      </c>
    </row>
    <row r="12" spans="1:5">
      <c r="A12" s="409"/>
      <c r="B12" s="409"/>
      <c r="C12" s="409"/>
      <c r="D12" s="409"/>
      <c r="E12" s="409"/>
    </row>
    <row r="13" spans="1:5">
      <c r="A13" s="411" t="str">
        <f>IF($A$1=$A$4,C13,IF($A$1=$A$5,D13,IF($A$1=$A$6,E13)))</f>
        <v>00 ¦ Aperçu: Ce document contient les cinq onglets suivants:</v>
      </c>
      <c r="B13" s="411" t="s">
        <v>154</v>
      </c>
      <c r="C13" s="411" t="s">
        <v>727</v>
      </c>
      <c r="D13" s="411" t="s">
        <v>732</v>
      </c>
      <c r="E13" s="409" t="s">
        <v>156</v>
      </c>
    </row>
    <row r="14" spans="1:5">
      <c r="A14" s="411" t="str">
        <f t="shared" ref="A14:A24" si="1">IF($A$1=$A$4,C14,IF($A$1=$A$5,D14,IF($A$1=$A$6,E14)))</f>
        <v>01 ¦ Données: Saisie des données</v>
      </c>
      <c r="B14" s="411" t="s">
        <v>154</v>
      </c>
      <c r="C14" s="411" t="s">
        <v>728</v>
      </c>
      <c r="D14" s="411" t="s">
        <v>733</v>
      </c>
      <c r="E14" s="409" t="s">
        <v>157</v>
      </c>
    </row>
    <row r="15" spans="1:5">
      <c r="A15" s="411" t="str">
        <f t="shared" si="1"/>
        <v>Sur cette feuille de calcul, vous pouvez saisir vos données dans les cellules grisées (non protégées).</v>
      </c>
      <c r="B15" s="411" t="s">
        <v>154</v>
      </c>
      <c r="C15" s="411" t="s">
        <v>78</v>
      </c>
      <c r="D15" s="411" t="s">
        <v>558</v>
      </c>
      <c r="E15" s="409" t="s">
        <v>158</v>
      </c>
    </row>
    <row r="16" spans="1:5">
      <c r="A16" s="411" t="str">
        <f t="shared" si="1"/>
        <v>02 ¦ Graphiques: Représentations graphiques (1) / Représentations graphiques (2)</v>
      </c>
      <c r="B16" s="411" t="s">
        <v>154</v>
      </c>
      <c r="C16" s="411" t="s">
        <v>729</v>
      </c>
      <c r="D16" s="411" t="s">
        <v>734</v>
      </c>
      <c r="E16" s="409" t="s">
        <v>159</v>
      </c>
    </row>
    <row r="17" spans="1:5">
      <c r="A17" s="411" t="str">
        <f t="shared" si="1"/>
        <v>Les représentations graphiques sur ces feuilles de calcul peuvent être reprises dans n'importe quel document par «copier/coller».</v>
      </c>
      <c r="B17" s="411" t="s">
        <v>154</v>
      </c>
      <c r="C17" s="411" t="s">
        <v>63</v>
      </c>
      <c r="D17" s="411" t="s">
        <v>559</v>
      </c>
      <c r="E17" s="409" t="s">
        <v>160</v>
      </c>
    </row>
    <row r="18" spans="1:5">
      <c r="A18" s="411" t="str">
        <f t="shared" si="1"/>
        <v>Sur «Représentations graphiques (1)», vous trouverez une juxtaposition de la consommation d'énergie, des émissions de gaz à effet de serre et des coûts d'exploitation. «Représentations graphiques (2)» présente les autres diagrammes.</v>
      </c>
      <c r="B18" s="411" t="s">
        <v>154</v>
      </c>
      <c r="C18" s="411" t="s">
        <v>681</v>
      </c>
      <c r="D18" s="411" t="s">
        <v>560</v>
      </c>
      <c r="E18" s="409" t="s">
        <v>161</v>
      </c>
    </row>
    <row r="19" spans="1:5">
      <c r="A19" s="411" t="str">
        <f t="shared" si="1"/>
        <v>03 ¦ Calcul: Calcul des émissions de CO₂</v>
      </c>
      <c r="B19" s="411" t="s">
        <v>154</v>
      </c>
      <c r="C19" s="411" t="s">
        <v>730</v>
      </c>
      <c r="D19" s="411" t="s">
        <v>735</v>
      </c>
      <c r="E19" s="409" t="s">
        <v>162</v>
      </c>
    </row>
    <row r="20" spans="1:5">
      <c r="A20" s="411" t="str">
        <f t="shared" si="1"/>
        <v>Il s'agit d'une feuille d'aide. Les données de consommation saisies ici sont converties en émissions de CO2 et automatiquement transférées dans la feuille «Saisie des données».</v>
      </c>
      <c r="B20" s="411" t="s">
        <v>154</v>
      </c>
      <c r="C20" s="411" t="s">
        <v>682</v>
      </c>
      <c r="D20" s="411" t="s">
        <v>561</v>
      </c>
      <c r="E20" s="409" t="s">
        <v>163</v>
      </c>
    </row>
    <row r="21" spans="1:5">
      <c r="A21" s="411" t="str">
        <f t="shared" si="1"/>
        <v>04 ¦ Bases: Bases de données</v>
      </c>
      <c r="B21" s="411" t="s">
        <v>154</v>
      </c>
      <c r="C21" s="411" t="s">
        <v>731</v>
      </c>
      <c r="D21" s="411" t="s">
        <v>736</v>
      </c>
      <c r="E21" s="409" t="s">
        <v>164</v>
      </c>
    </row>
    <row r="22" spans="1:5">
      <c r="A22" s="411" t="str">
        <f t="shared" si="1"/>
        <v>Vous pouvez consulter ici les bases de données enregistrées et les adapter si nécessaire.</v>
      </c>
      <c r="B22" s="411" t="s">
        <v>154</v>
      </c>
      <c r="C22" s="411" t="s">
        <v>60</v>
      </c>
      <c r="D22" s="411" t="s">
        <v>562</v>
      </c>
      <c r="E22" s="409" t="s">
        <v>165</v>
      </c>
    </row>
    <row r="23" spans="1:5">
      <c r="A23" s="411" t="str">
        <f t="shared" si="1"/>
        <v>Mot de passe</v>
      </c>
      <c r="B23" s="411" t="s">
        <v>154</v>
      </c>
      <c r="C23" s="411" t="s">
        <v>59</v>
      </c>
      <c r="D23" s="411" t="s">
        <v>563</v>
      </c>
      <c r="E23" s="409" t="s">
        <v>166</v>
      </c>
    </row>
    <row r="24" spans="1:5">
      <c r="A24" s="411" t="str">
        <f t="shared" si="1"/>
        <v>Si vous souhaitez insérer vos propres bases de données ou adapter les représentations graphiques, vous pouvez supprimer la protection des cellules à l'aide du mot de passe suivant:</v>
      </c>
      <c r="B24" s="411" t="s">
        <v>154</v>
      </c>
      <c r="C24" s="411" t="s">
        <v>61</v>
      </c>
      <c r="D24" s="411" t="s">
        <v>564</v>
      </c>
      <c r="E24" s="409" t="s">
        <v>167</v>
      </c>
    </row>
    <row r="25" spans="1:5">
      <c r="A25" s="409"/>
      <c r="B25" s="409"/>
      <c r="C25" s="409"/>
      <c r="D25" s="409"/>
      <c r="E25" s="409"/>
    </row>
    <row r="26" spans="1:5">
      <c r="A26" s="411" t="str">
        <f t="shared" ref="A26:A32" si="2">IF($A$1=$A$4,C26,IF($A$1=$A$5,D26,IF($A$1=$A$6,E26)))</f>
        <v>Construction du gros œuvre</v>
      </c>
      <c r="B26" s="411" t="s">
        <v>324</v>
      </c>
      <c r="C26" s="411" t="s">
        <v>5</v>
      </c>
      <c r="D26" s="411" t="s">
        <v>575</v>
      </c>
      <c r="E26" s="409" t="s">
        <v>171</v>
      </c>
    </row>
    <row r="27" spans="1:5">
      <c r="A27" s="411" t="str">
        <f t="shared" si="2"/>
        <v>Façade + toit</v>
      </c>
      <c r="B27" s="411" t="s">
        <v>324</v>
      </c>
      <c r="C27" s="411" t="s">
        <v>33</v>
      </c>
      <c r="D27" s="418" t="s">
        <v>676</v>
      </c>
      <c r="E27" s="409" t="s">
        <v>172</v>
      </c>
    </row>
    <row r="28" spans="1:5">
      <c r="A28" s="411" t="str">
        <f t="shared" si="2"/>
        <v>Surfaces intérieures</v>
      </c>
      <c r="B28" s="411" t="s">
        <v>324</v>
      </c>
      <c r="C28" s="411" t="s">
        <v>34</v>
      </c>
      <c r="D28" s="418" t="s">
        <v>677</v>
      </c>
      <c r="E28" s="409" t="s">
        <v>173</v>
      </c>
    </row>
    <row r="29" spans="1:5">
      <c r="A29" s="411" t="str">
        <f t="shared" si="2"/>
        <v>Domotique</v>
      </c>
      <c r="B29" s="411" t="s">
        <v>324</v>
      </c>
      <c r="C29" s="411" t="s">
        <v>35</v>
      </c>
      <c r="D29" s="411" t="s">
        <v>576</v>
      </c>
      <c r="E29" s="409" t="s">
        <v>174</v>
      </c>
    </row>
    <row r="30" spans="1:5">
      <c r="A30" s="411" t="str">
        <f t="shared" si="2"/>
        <v>État du bâtiment [Évaluation]</v>
      </c>
      <c r="B30" s="411" t="s">
        <v>324</v>
      </c>
      <c r="C30" s="411" t="s">
        <v>36</v>
      </c>
      <c r="D30" s="411" t="s">
        <v>678</v>
      </c>
      <c r="E30" s="409" t="s">
        <v>175</v>
      </c>
    </row>
    <row r="31" spans="1:5">
      <c r="A31" s="411" t="str">
        <f t="shared" si="2"/>
        <v>Coûts d'exploitation</v>
      </c>
      <c r="B31" s="411" t="s">
        <v>324</v>
      </c>
      <c r="C31" s="411" t="s">
        <v>25</v>
      </c>
      <c r="D31" s="418" t="s">
        <v>608</v>
      </c>
      <c r="E31" s="409" t="s">
        <v>176</v>
      </c>
    </row>
    <row r="32" spans="1:5">
      <c r="A32" s="411" t="str">
        <f t="shared" si="2"/>
        <v>Émissions de gaz à effet de serre</v>
      </c>
      <c r="B32" s="411" t="s">
        <v>324</v>
      </c>
      <c r="C32" s="411" t="s">
        <v>37</v>
      </c>
      <c r="D32" s="419" t="s">
        <v>581</v>
      </c>
      <c r="E32" s="409" t="s">
        <v>177</v>
      </c>
    </row>
    <row r="33" spans="1:5">
      <c r="A33" s="411" t="str">
        <f>IF($A$1=$A$4,C33,IF($A$1=$A$5,D33,IF($A$1=$A$6,E33)))</f>
        <v>Évaluation sommaire des bâtiments</v>
      </c>
      <c r="B33" s="411" t="s">
        <v>58</v>
      </c>
      <c r="C33" s="411" t="s">
        <v>26</v>
      </c>
      <c r="D33" s="411" t="s">
        <v>565</v>
      </c>
      <c r="E33" s="409" t="s">
        <v>178</v>
      </c>
    </row>
    <row r="34" spans="1:5">
      <c r="A34" s="411" t="str">
        <f t="shared" ref="A34:A96" si="3">IF($A$1=$A$4,C34,IF($A$1=$A$5,D34,IF($A$1=$A$6,E34)))</f>
        <v>N°</v>
      </c>
      <c r="B34" s="411" t="s">
        <v>58</v>
      </c>
      <c r="C34" s="411" t="s">
        <v>0</v>
      </c>
      <c r="D34" s="411" t="s">
        <v>566</v>
      </c>
      <c r="E34" s="409" t="s">
        <v>179</v>
      </c>
    </row>
    <row r="35" spans="1:5">
      <c r="A35" s="411" t="str">
        <f t="shared" si="3"/>
        <v>Bâtiment</v>
      </c>
      <c r="B35" s="411" t="s">
        <v>58</v>
      </c>
      <c r="C35" s="411" t="s">
        <v>1</v>
      </c>
      <c r="D35" s="411" t="s">
        <v>567</v>
      </c>
      <c r="E35" s="409" t="s">
        <v>180</v>
      </c>
    </row>
    <row r="36" spans="1:5">
      <c r="A36" s="411" t="str">
        <f t="shared" si="3"/>
        <v>Identification</v>
      </c>
      <c r="B36" s="411" t="s">
        <v>58</v>
      </c>
      <c r="C36" s="411" t="s">
        <v>2</v>
      </c>
      <c r="D36" s="411" t="s">
        <v>568</v>
      </c>
      <c r="E36" s="409" t="s">
        <v>181</v>
      </c>
    </row>
    <row r="37" spans="1:5">
      <c r="A37" s="411" t="str">
        <f t="shared" si="3"/>
        <v>Type de bâtiment</v>
      </c>
      <c r="B37" s="411" t="s">
        <v>58</v>
      </c>
      <c r="C37" s="411" t="s">
        <v>3</v>
      </c>
      <c r="D37" s="411" t="s">
        <v>569</v>
      </c>
      <c r="E37" s="409" t="s">
        <v>182</v>
      </c>
    </row>
    <row r="38" spans="1:5">
      <c r="A38" s="411" t="str">
        <f t="shared" si="3"/>
        <v>Année de con-struc-tion</v>
      </c>
      <c r="B38" s="411" t="s">
        <v>58</v>
      </c>
      <c r="C38" s="411" t="s">
        <v>4</v>
      </c>
      <c r="D38" s="411" t="s">
        <v>683</v>
      </c>
      <c r="E38" s="409" t="s">
        <v>183</v>
      </c>
    </row>
    <row r="39" spans="1:5">
      <c r="A39" s="411" t="str">
        <f t="shared" si="3"/>
        <v>Valeur d'assurance du bâtiment</v>
      </c>
      <c r="B39" s="411" t="s">
        <v>58</v>
      </c>
      <c r="C39" s="411" t="s">
        <v>70</v>
      </c>
      <c r="D39" s="411" t="s">
        <v>570</v>
      </c>
      <c r="E39" s="409" t="s">
        <v>184</v>
      </c>
    </row>
    <row r="40" spans="1:5" ht="22.5">
      <c r="A40" s="411" t="str">
        <f t="shared" si="3"/>
        <v>SP
surface de plancher</v>
      </c>
      <c r="B40" s="411" t="s">
        <v>58</v>
      </c>
      <c r="C40" s="411" t="s">
        <v>71</v>
      </c>
      <c r="D40" s="418" t="s">
        <v>571</v>
      </c>
      <c r="E40" s="409" t="s">
        <v>185</v>
      </c>
    </row>
    <row r="41" spans="1:5" ht="12" customHeight="1">
      <c r="A41" s="411" t="str">
        <f t="shared" si="3"/>
        <v>SUP
Surface utile principale</v>
      </c>
      <c r="B41" s="411" t="s">
        <v>58</v>
      </c>
      <c r="C41" s="411" t="s">
        <v>65</v>
      </c>
      <c r="D41" s="418" t="s">
        <v>572</v>
      </c>
      <c r="E41" s="409" t="s">
        <v>186</v>
      </c>
    </row>
    <row r="42" spans="1:5" ht="12" customHeight="1">
      <c r="A42" s="411" t="str">
        <f t="shared" si="3"/>
        <v>SRE
Surface de référence énergétique</v>
      </c>
      <c r="B42" s="411" t="s">
        <v>58</v>
      </c>
      <c r="C42" s="411" t="s">
        <v>81</v>
      </c>
      <c r="D42" s="418" t="s">
        <v>573</v>
      </c>
      <c r="E42" s="409" t="s">
        <v>187</v>
      </c>
    </row>
    <row r="43" spans="1:5">
      <c r="A43" s="411" t="str">
        <f t="shared" si="3"/>
        <v>Con-struc-tion du gros œuvre</v>
      </c>
      <c r="B43" s="411" t="s">
        <v>58</v>
      </c>
      <c r="C43" s="411" t="s">
        <v>28</v>
      </c>
      <c r="D43" s="411" t="s">
        <v>684</v>
      </c>
      <c r="E43" s="409" t="s">
        <v>188</v>
      </c>
    </row>
    <row r="44" spans="1:5" ht="22.5">
      <c r="A44" s="411" t="str">
        <f t="shared" si="3"/>
        <v>Faça-de +
toit</v>
      </c>
      <c r="B44" s="411" t="s">
        <v>58</v>
      </c>
      <c r="C44" s="411" t="s">
        <v>29</v>
      </c>
      <c r="D44" s="418" t="s">
        <v>685</v>
      </c>
      <c r="E44" s="409" t="s">
        <v>189</v>
      </c>
    </row>
    <row r="45" spans="1:5" ht="22.5">
      <c r="A45" s="411" t="str">
        <f t="shared" si="3"/>
        <v>Surfa-ces 
inté-rieures</v>
      </c>
      <c r="B45" s="411" t="s">
        <v>58</v>
      </c>
      <c r="C45" s="411" t="s">
        <v>30</v>
      </c>
      <c r="D45" s="418" t="s">
        <v>686</v>
      </c>
      <c r="E45" s="409" t="s">
        <v>190</v>
      </c>
    </row>
    <row r="46" spans="1:5">
      <c r="A46" s="411" t="str">
        <f t="shared" si="3"/>
        <v>Domo-tique</v>
      </c>
      <c r="B46" s="411" t="s">
        <v>58</v>
      </c>
      <c r="C46" s="411" t="s">
        <v>136</v>
      </c>
      <c r="D46" s="411" t="s">
        <v>687</v>
      </c>
      <c r="E46" s="409" t="s">
        <v>191</v>
      </c>
    </row>
    <row r="47" spans="1:5">
      <c r="A47" s="411" t="str">
        <f t="shared" si="3"/>
        <v>État du bâti-ment</v>
      </c>
      <c r="B47" s="411" t="s">
        <v>58</v>
      </c>
      <c r="C47" s="411" t="s">
        <v>98</v>
      </c>
      <c r="D47" s="411" t="s">
        <v>688</v>
      </c>
      <c r="E47" s="409" t="s">
        <v>192</v>
      </c>
    </row>
    <row r="48" spans="1:5" ht="33.75">
      <c r="A48" s="411" t="str">
        <f t="shared" si="3"/>
        <v>Coûts 
d'exploitation
dans l'ensemble p.a.</v>
      </c>
      <c r="B48" s="411" t="s">
        <v>58</v>
      </c>
      <c r="C48" s="411" t="s">
        <v>72</v>
      </c>
      <c r="D48" s="418" t="s">
        <v>578</v>
      </c>
      <c r="E48" s="409" t="s">
        <v>325</v>
      </c>
    </row>
    <row r="49" spans="1:5">
      <c r="A49" s="411" t="str">
        <f t="shared" si="3"/>
        <v>Coûts
de la production de chaleur dans l'ensemble p.a.</v>
      </c>
      <c r="B49" s="411" t="s">
        <v>58</v>
      </c>
      <c r="C49" s="411" t="s">
        <v>125</v>
      </c>
      <c r="D49" s="419" t="s">
        <v>579</v>
      </c>
      <c r="E49" s="409" t="s">
        <v>193</v>
      </c>
    </row>
    <row r="50" spans="1:5" ht="22.5">
      <c r="A50" s="411" t="str">
        <f t="shared" si="3"/>
        <v>Coûts d'exploita-tion
p.a.</v>
      </c>
      <c r="B50" s="411" t="s">
        <v>58</v>
      </c>
      <c r="C50" s="411" t="s">
        <v>87</v>
      </c>
      <c r="D50" s="432" t="s">
        <v>689</v>
      </c>
      <c r="E50" s="409" t="s">
        <v>194</v>
      </c>
    </row>
    <row r="51" spans="1:5">
      <c r="A51" s="411" t="str">
        <f t="shared" si="3"/>
        <v>Coûts de la production de chaleur p.a.</v>
      </c>
      <c r="B51" s="411" t="s">
        <v>58</v>
      </c>
      <c r="C51" s="411" t="s">
        <v>88</v>
      </c>
      <c r="D51" s="419" t="s">
        <v>580</v>
      </c>
      <c r="E51" s="409" t="s">
        <v>195</v>
      </c>
    </row>
    <row r="52" spans="1:5">
      <c r="A52" s="411" t="str">
        <f t="shared" si="3"/>
        <v>Coûts d'exploita-tion sans production de chaleur</v>
      </c>
      <c r="B52" s="411" t="s">
        <v>58</v>
      </c>
      <c r="C52" s="411" t="s">
        <v>109</v>
      </c>
      <c r="D52" s="419" t="s">
        <v>690</v>
      </c>
      <c r="E52" s="409" t="s">
        <v>196</v>
      </c>
    </row>
    <row r="53" spans="1:5" ht="22.5">
      <c r="A53" s="411" t="str">
        <f t="shared" si="3"/>
        <v>Coûts 
d'ex-ploita-tion</v>
      </c>
      <c r="B53" s="411" t="s">
        <v>58</v>
      </c>
      <c r="C53" s="411" t="s">
        <v>32</v>
      </c>
      <c r="D53" s="432" t="s">
        <v>691</v>
      </c>
      <c r="E53" s="409" t="s">
        <v>197</v>
      </c>
    </row>
    <row r="54" spans="1:5" ht="22.5">
      <c r="A54" s="411" t="str">
        <f t="shared" si="3"/>
        <v>Consomma-tion
d'énergie dans l'ensemble p.a.</v>
      </c>
      <c r="B54" s="411" t="s">
        <v>58</v>
      </c>
      <c r="C54" s="411" t="s">
        <v>73</v>
      </c>
      <c r="D54" s="432" t="s">
        <v>692</v>
      </c>
      <c r="E54" s="409" t="s">
        <v>198</v>
      </c>
    </row>
    <row r="55" spans="1:5" ht="22.5">
      <c r="A55" s="411" t="str">
        <f t="shared" si="3"/>
        <v>Con-somma-tion
d'énergie.</v>
      </c>
      <c r="B55" s="411" t="s">
        <v>58</v>
      </c>
      <c r="C55" s="411" t="s">
        <v>56</v>
      </c>
      <c r="D55" s="432" t="s">
        <v>693</v>
      </c>
      <c r="E55" s="409" t="s">
        <v>199</v>
      </c>
    </row>
    <row r="56" spans="1:5" ht="22.5">
      <c r="A56" s="411" t="str">
        <f t="shared" si="3"/>
        <v>Émiss. de gaz à ef-
fet de ser-re dans l'ensemble p.a.</v>
      </c>
      <c r="B56" s="411" t="s">
        <v>58</v>
      </c>
      <c r="C56" s="411" t="s">
        <v>74</v>
      </c>
      <c r="D56" s="432" t="s">
        <v>694</v>
      </c>
      <c r="E56" s="409" t="s">
        <v>200</v>
      </c>
    </row>
    <row r="57" spans="1:5">
      <c r="A57" s="411" t="str">
        <f t="shared" si="3"/>
        <v>Émis-sion de gaz à effet de serre</v>
      </c>
      <c r="B57" s="411" t="s">
        <v>58</v>
      </c>
      <c r="C57" s="411" t="s">
        <v>93</v>
      </c>
      <c r="D57" s="419" t="s">
        <v>725</v>
      </c>
      <c r="E57" s="409" t="s">
        <v>201</v>
      </c>
    </row>
    <row r="58" spans="1:5">
      <c r="A58" s="411" t="str">
        <f t="shared" si="3"/>
        <v>Substan-ces suspec-tées</v>
      </c>
      <c r="B58" s="411" t="s">
        <v>58</v>
      </c>
      <c r="C58" s="411" t="s">
        <v>31</v>
      </c>
      <c r="D58" s="419" t="s">
        <v>695</v>
      </c>
      <c r="E58" s="409" t="s">
        <v>202</v>
      </c>
    </row>
    <row r="59" spans="1:5">
      <c r="A59" s="411" t="str">
        <f t="shared" si="3"/>
        <v xml:space="preserve">Saisir la valeur manuelle-ment </v>
      </c>
      <c r="B59" s="411" t="s">
        <v>58</v>
      </c>
      <c r="C59" s="411" t="s">
        <v>96</v>
      </c>
      <c r="D59" s="419" t="s">
        <v>696</v>
      </c>
      <c r="E59" s="409" t="s">
        <v>203</v>
      </c>
    </row>
    <row r="60" spans="1:5">
      <c r="A60" s="411" t="str">
        <f t="shared" si="3"/>
        <v xml:space="preserve">... ou valeur calculée </v>
      </c>
      <c r="B60" s="411" t="s">
        <v>58</v>
      </c>
      <c r="C60" s="411" t="s">
        <v>64</v>
      </c>
      <c r="D60" s="419" t="s">
        <v>582</v>
      </c>
      <c r="E60" s="409" t="s">
        <v>204</v>
      </c>
    </row>
    <row r="61" spans="1:5">
      <c r="A61" s="411" t="str">
        <f t="shared" si="3"/>
        <v>Valeur réutilisée</v>
      </c>
      <c r="B61" s="411" t="s">
        <v>58</v>
      </c>
      <c r="C61" s="411" t="s">
        <v>66</v>
      </c>
      <c r="D61" s="419" t="s">
        <v>583</v>
      </c>
      <c r="E61" s="409" t="s">
        <v>205</v>
      </c>
    </row>
    <row r="62" spans="1:5">
      <c r="A62" s="411" t="str">
        <f t="shared" si="3"/>
        <v xml:space="preserve">Saisir la valeur manuelle-ment </v>
      </c>
      <c r="B62" s="411" t="s">
        <v>58</v>
      </c>
      <c r="C62" s="411" t="s">
        <v>96</v>
      </c>
      <c r="D62" s="419" t="s">
        <v>696</v>
      </c>
      <c r="E62" s="409" t="s">
        <v>206</v>
      </c>
    </row>
    <row r="63" spans="1:5">
      <c r="A63" s="411" t="str">
        <f t="shared" si="3"/>
        <v>... ou valeur calculée</v>
      </c>
      <c r="B63" s="411" t="s">
        <v>58</v>
      </c>
      <c r="C63" s="411" t="s">
        <v>64</v>
      </c>
      <c r="D63" s="419" t="s">
        <v>584</v>
      </c>
      <c r="E63" s="409" t="s">
        <v>207</v>
      </c>
    </row>
    <row r="64" spans="1:5">
      <c r="A64" s="411" t="str">
        <f t="shared" si="3"/>
        <v>Valeur réutilisée</v>
      </c>
      <c r="B64" s="411" t="s">
        <v>58</v>
      </c>
      <c r="C64" s="411" t="s">
        <v>66</v>
      </c>
      <c r="D64" s="419" t="s">
        <v>583</v>
      </c>
      <c r="E64" s="409" t="s">
        <v>208</v>
      </c>
    </row>
    <row r="65" spans="1:5">
      <c r="A65" s="411" t="str">
        <f t="shared" si="3"/>
        <v>Saisir la valeur manuellement</v>
      </c>
      <c r="B65" s="411" t="s">
        <v>58</v>
      </c>
      <c r="C65" s="411" t="s">
        <v>97</v>
      </c>
      <c r="D65" s="419" t="s">
        <v>585</v>
      </c>
      <c r="E65" s="409" t="s">
        <v>209</v>
      </c>
    </row>
    <row r="66" spans="1:5">
      <c r="A66" s="411" t="str">
        <f t="shared" si="3"/>
        <v>Saisir la valeur manuellement</v>
      </c>
      <c r="B66" s="411" t="s">
        <v>58</v>
      </c>
      <c r="C66" s="411" t="s">
        <v>97</v>
      </c>
      <c r="D66" s="419" t="s">
        <v>585</v>
      </c>
      <c r="E66" s="409" t="s">
        <v>210</v>
      </c>
    </row>
    <row r="67" spans="1:5">
      <c r="A67" s="411" t="str">
        <f t="shared" si="3"/>
        <v>Valeur calculée</v>
      </c>
      <c r="B67" s="411" t="s">
        <v>58</v>
      </c>
      <c r="C67" s="411" t="s">
        <v>86</v>
      </c>
      <c r="D67" s="419" t="s">
        <v>586</v>
      </c>
      <c r="E67" s="409" t="s">
        <v>211</v>
      </c>
    </row>
    <row r="68" spans="1:5">
      <c r="A68" s="411" t="str">
        <f t="shared" si="3"/>
        <v>Valeur calculée</v>
      </c>
      <c r="B68" s="411" t="s">
        <v>58</v>
      </c>
      <c r="C68" s="411" t="s">
        <v>86</v>
      </c>
      <c r="D68" s="419" t="s">
        <v>586</v>
      </c>
      <c r="E68" s="409" t="s">
        <v>212</v>
      </c>
    </row>
    <row r="69" spans="1:5">
      <c r="A69" s="411" t="str">
        <f t="shared" si="3"/>
        <v>Valeur réutilisée pour l'évaluation</v>
      </c>
      <c r="B69" s="411" t="s">
        <v>58</v>
      </c>
      <c r="C69" s="411" t="s">
        <v>99</v>
      </c>
      <c r="D69" s="419" t="s">
        <v>587</v>
      </c>
      <c r="E69" s="409" t="s">
        <v>213</v>
      </c>
    </row>
    <row r="70" spans="1:5">
      <c r="A70" s="411" t="str">
        <f t="shared" si="3"/>
        <v>CHF</v>
      </c>
      <c r="B70" s="411" t="s">
        <v>58</v>
      </c>
      <c r="C70" s="411" t="s">
        <v>67</v>
      </c>
      <c r="D70" s="411" t="s">
        <v>67</v>
      </c>
      <c r="E70" s="409" t="s">
        <v>214</v>
      </c>
    </row>
    <row r="71" spans="1:5">
      <c r="A71" s="411" t="str">
        <f t="shared" si="3"/>
        <v>m²</v>
      </c>
      <c r="B71" s="411" t="s">
        <v>58</v>
      </c>
      <c r="C71" s="411" t="s">
        <v>336</v>
      </c>
      <c r="D71" s="411" t="s">
        <v>336</v>
      </c>
      <c r="E71" s="409" t="s">
        <v>215</v>
      </c>
    </row>
    <row r="72" spans="1:5">
      <c r="A72" s="411" t="str">
        <f t="shared" si="3"/>
        <v>m²</v>
      </c>
      <c r="B72" s="411" t="s">
        <v>58</v>
      </c>
      <c r="C72" s="411" t="s">
        <v>336</v>
      </c>
      <c r="D72" s="411" t="s">
        <v>336</v>
      </c>
      <c r="E72" s="409" t="s">
        <v>216</v>
      </c>
    </row>
    <row r="73" spans="1:5">
      <c r="A73" s="411" t="str">
        <f t="shared" si="3"/>
        <v>m²</v>
      </c>
      <c r="B73" s="411" t="s">
        <v>58</v>
      </c>
      <c r="C73" s="411" t="s">
        <v>336</v>
      </c>
      <c r="D73" s="411" t="s">
        <v>336</v>
      </c>
      <c r="E73" s="409" t="s">
        <v>217</v>
      </c>
    </row>
    <row r="74" spans="1:5">
      <c r="A74" s="411" t="str">
        <f t="shared" si="3"/>
        <v>m²</v>
      </c>
      <c r="B74" s="411" t="s">
        <v>58</v>
      </c>
      <c r="C74" s="411" t="s">
        <v>336</v>
      </c>
      <c r="D74" s="411" t="s">
        <v>336</v>
      </c>
      <c r="E74" s="409" t="s">
        <v>218</v>
      </c>
    </row>
    <row r="75" spans="1:5">
      <c r="A75" s="411" t="str">
        <f t="shared" si="3"/>
        <v>m²</v>
      </c>
      <c r="B75" s="411" t="s">
        <v>58</v>
      </c>
      <c r="C75" s="411" t="s">
        <v>336</v>
      </c>
      <c r="D75" s="411" t="s">
        <v>336</v>
      </c>
      <c r="E75" s="409" t="s">
        <v>219</v>
      </c>
    </row>
    <row r="76" spans="1:5">
      <c r="A76" s="411" t="str">
        <f t="shared" si="3"/>
        <v>m²</v>
      </c>
      <c r="B76" s="411" t="s">
        <v>58</v>
      </c>
      <c r="C76" s="411" t="s">
        <v>336</v>
      </c>
      <c r="D76" s="411" t="s">
        <v>336</v>
      </c>
      <c r="E76" s="409" t="s">
        <v>220</v>
      </c>
    </row>
    <row r="77" spans="1:5">
      <c r="A77" s="411" t="str">
        <f t="shared" si="3"/>
        <v>m²</v>
      </c>
      <c r="B77" s="411" t="s">
        <v>58</v>
      </c>
      <c r="C77" s="411" t="s">
        <v>336</v>
      </c>
      <c r="D77" s="411" t="s">
        <v>336</v>
      </c>
      <c r="E77" s="409" t="s">
        <v>221</v>
      </c>
    </row>
    <row r="78" spans="1:5">
      <c r="A78" s="411" t="str">
        <f t="shared" si="3"/>
        <v>Éval.</v>
      </c>
      <c r="B78" s="411" t="s">
        <v>58</v>
      </c>
      <c r="C78" s="411" t="s">
        <v>69</v>
      </c>
      <c r="D78" s="411" t="s">
        <v>697</v>
      </c>
      <c r="E78" s="409" t="s">
        <v>222</v>
      </c>
    </row>
    <row r="79" spans="1:5">
      <c r="A79" s="411" t="str">
        <f t="shared" si="3"/>
        <v>Éval.</v>
      </c>
      <c r="B79" s="411" t="s">
        <v>58</v>
      </c>
      <c r="C79" s="411" t="s">
        <v>69</v>
      </c>
      <c r="D79" s="411" t="s">
        <v>697</v>
      </c>
      <c r="E79" s="409" t="s">
        <v>223</v>
      </c>
    </row>
    <row r="80" spans="1:5">
      <c r="A80" s="411" t="str">
        <f t="shared" si="3"/>
        <v>Éval.</v>
      </c>
      <c r="B80" s="411" t="s">
        <v>58</v>
      </c>
      <c r="C80" s="411" t="s">
        <v>69</v>
      </c>
      <c r="D80" s="411" t="s">
        <v>697</v>
      </c>
      <c r="E80" s="409" t="s">
        <v>224</v>
      </c>
    </row>
    <row r="81" spans="1:5">
      <c r="A81" s="411" t="str">
        <f t="shared" si="3"/>
        <v>Éval.</v>
      </c>
      <c r="B81" s="411" t="s">
        <v>58</v>
      </c>
      <c r="C81" s="411" t="s">
        <v>69</v>
      </c>
      <c r="D81" s="411" t="s">
        <v>697</v>
      </c>
      <c r="E81" s="409" t="s">
        <v>225</v>
      </c>
    </row>
    <row r="82" spans="1:5">
      <c r="A82" s="411" t="str">
        <f t="shared" si="3"/>
        <v>Éval.</v>
      </c>
      <c r="B82" s="411" t="s">
        <v>58</v>
      </c>
      <c r="C82" s="411" t="s">
        <v>69</v>
      </c>
      <c r="D82" s="411" t="s">
        <v>697</v>
      </c>
      <c r="E82" s="409" t="s">
        <v>226</v>
      </c>
    </row>
    <row r="83" spans="1:5">
      <c r="A83" s="411" t="str">
        <f t="shared" si="3"/>
        <v>CHF</v>
      </c>
      <c r="B83" s="411" t="s">
        <v>58</v>
      </c>
      <c r="C83" s="411" t="s">
        <v>67</v>
      </c>
      <c r="D83" s="411" t="s">
        <v>67</v>
      </c>
      <c r="E83" s="409" t="s">
        <v>227</v>
      </c>
    </row>
    <row r="84" spans="1:5">
      <c r="A84" s="411" t="str">
        <f t="shared" si="3"/>
        <v>CHF</v>
      </c>
      <c r="B84" s="411" t="s">
        <v>58</v>
      </c>
      <c r="C84" s="411" t="s">
        <v>67</v>
      </c>
      <c r="D84" s="411" t="s">
        <v>67</v>
      </c>
      <c r="E84" s="409" t="s">
        <v>228</v>
      </c>
    </row>
    <row r="85" spans="1:5">
      <c r="A85" s="411" t="str">
        <f>IF($A$1=$A$4,C85,IF($A$1=$A$5,D85,IF($A$1=$A$6,E85)))</f>
        <v>CHF/m² SP</v>
      </c>
      <c r="B85" s="411" t="s">
        <v>58</v>
      </c>
      <c r="C85" s="419" t="s">
        <v>337</v>
      </c>
      <c r="D85" s="419" t="s">
        <v>589</v>
      </c>
      <c r="E85" s="409" t="s">
        <v>229</v>
      </c>
    </row>
    <row r="86" spans="1:5">
      <c r="A86" s="411" t="str">
        <f t="shared" si="3"/>
        <v>CHF/m² SP</v>
      </c>
      <c r="B86" s="411" t="s">
        <v>58</v>
      </c>
      <c r="C86" s="419" t="s">
        <v>337</v>
      </c>
      <c r="D86" s="419" t="s">
        <v>589</v>
      </c>
      <c r="E86" s="409" t="s">
        <v>230</v>
      </c>
    </row>
    <row r="87" spans="1:5">
      <c r="A87" s="411" t="str">
        <f t="shared" si="3"/>
        <v>CHF/m² SP</v>
      </c>
      <c r="B87" s="411" t="s">
        <v>58</v>
      </c>
      <c r="C87" s="419" t="s">
        <v>337</v>
      </c>
      <c r="D87" s="419" t="s">
        <v>589</v>
      </c>
      <c r="E87" s="409" t="s">
        <v>231</v>
      </c>
    </row>
    <row r="88" spans="1:5">
      <c r="A88" s="411" t="str">
        <f t="shared" si="3"/>
        <v>Éval.</v>
      </c>
      <c r="B88" s="411" t="s">
        <v>58</v>
      </c>
      <c r="C88" s="411" t="s">
        <v>69</v>
      </c>
      <c r="D88" s="411" t="s">
        <v>697</v>
      </c>
      <c r="E88" s="409" t="s">
        <v>232</v>
      </c>
    </row>
    <row r="89" spans="1:5">
      <c r="A89" s="411" t="str">
        <f t="shared" si="3"/>
        <v>MJ</v>
      </c>
      <c r="B89" s="411" t="s">
        <v>58</v>
      </c>
      <c r="C89" s="411" t="s">
        <v>68</v>
      </c>
      <c r="D89" s="411" t="s">
        <v>68</v>
      </c>
      <c r="E89" s="409" t="s">
        <v>233</v>
      </c>
    </row>
    <row r="90" spans="1:5">
      <c r="A90" s="411" t="str">
        <f t="shared" si="3"/>
        <v>Éval.</v>
      </c>
      <c r="B90" s="411" t="s">
        <v>58</v>
      </c>
      <c r="C90" s="411" t="s">
        <v>69</v>
      </c>
      <c r="D90" s="411" t="s">
        <v>697</v>
      </c>
      <c r="E90" s="409" t="s">
        <v>254</v>
      </c>
    </row>
    <row r="91" spans="1:5">
      <c r="A91" s="411" t="str">
        <f t="shared" si="3"/>
        <v>kgCO₂</v>
      </c>
      <c r="B91" s="411" t="s">
        <v>58</v>
      </c>
      <c r="C91" s="411" t="s">
        <v>334</v>
      </c>
      <c r="D91" s="411" t="s">
        <v>334</v>
      </c>
      <c r="E91" s="409" t="s">
        <v>278</v>
      </c>
    </row>
    <row r="92" spans="1:5">
      <c r="A92" s="411" t="str">
        <f t="shared" si="3"/>
        <v>Éval.</v>
      </c>
      <c r="B92" s="411" t="s">
        <v>58</v>
      </c>
      <c r="C92" s="411" t="s">
        <v>69</v>
      </c>
      <c r="D92" s="411" t="s">
        <v>697</v>
      </c>
      <c r="E92" s="409" t="s">
        <v>279</v>
      </c>
    </row>
    <row r="93" spans="1:5">
      <c r="A93" s="411" t="str">
        <f t="shared" si="3"/>
        <v>!!!: Données manquantes dans la feuille «Bases de données» ! Veuillez saisir les données sous le chiffre 1 (Bases de données Consommation totale d'énergie) ou sélectionner un autre type de bâtiment.</v>
      </c>
      <c r="B93" s="411" t="s">
        <v>58</v>
      </c>
      <c r="C93" s="411" t="s">
        <v>716</v>
      </c>
      <c r="D93" s="411" t="s">
        <v>717</v>
      </c>
      <c r="E93" s="409" t="s">
        <v>280</v>
      </c>
    </row>
    <row r="94" spans="1:5">
      <c r="A94" s="411" t="str">
        <f t="shared" si="3"/>
        <v>Information</v>
      </c>
      <c r="B94" s="411" t="s">
        <v>58</v>
      </c>
      <c r="C94" s="411" t="s">
        <v>168</v>
      </c>
      <c r="D94" s="411" t="s">
        <v>168</v>
      </c>
      <c r="E94" s="409" t="s">
        <v>281</v>
      </c>
    </row>
    <row r="95" spans="1:5">
      <c r="A95" s="411" t="str">
        <f t="shared" si="3"/>
        <v>Calcul des émissions de gaz à effet de serre:</v>
      </c>
      <c r="B95" s="411" t="s">
        <v>58</v>
      </c>
      <c r="C95" s="411" t="s">
        <v>169</v>
      </c>
      <c r="D95" s="411" t="s">
        <v>590</v>
      </c>
      <c r="E95" s="409" t="s">
        <v>282</v>
      </c>
    </row>
    <row r="96" spans="1:5">
      <c r="A96" s="411" t="str">
        <f t="shared" si="3"/>
        <v>Feuille de calcul</v>
      </c>
      <c r="B96" s="411" t="s">
        <v>58</v>
      </c>
      <c r="C96" s="411" t="s">
        <v>170</v>
      </c>
      <c r="D96" s="411" t="s">
        <v>591</v>
      </c>
      <c r="E96" s="409" t="s">
        <v>283</v>
      </c>
    </row>
    <row r="97" spans="1:5">
      <c r="A97" s="411" t="str">
        <f t="shared" ref="A97:A234" si="4">IF($A$1=$A$4,C97,IF($A$1=$A$5,D97,IF($A$1=$A$6,E97)))</f>
        <v>Calcul des émissions de CO₂.</v>
      </c>
      <c r="B97" s="411" t="s">
        <v>58</v>
      </c>
      <c r="C97" s="411" t="s">
        <v>335</v>
      </c>
      <c r="D97" s="411" t="s">
        <v>592</v>
      </c>
      <c r="E97" s="409" t="s">
        <v>284</v>
      </c>
    </row>
    <row r="98" spans="1:5">
      <c r="A98" s="409"/>
      <c r="B98" s="409"/>
      <c r="C98" s="409"/>
      <c r="D98" s="409"/>
      <c r="E98" s="409"/>
    </row>
    <row r="99" spans="1:5">
      <c r="A99" s="411" t="str">
        <f t="shared" si="4"/>
        <v xml:space="preserve">Consommation d'énergie </v>
      </c>
      <c r="B99" s="409" t="s">
        <v>234</v>
      </c>
      <c r="C99" s="411" t="s">
        <v>103</v>
      </c>
      <c r="D99" s="411" t="s">
        <v>593</v>
      </c>
      <c r="E99" s="409" t="s">
        <v>285</v>
      </c>
    </row>
    <row r="100" spans="1:5">
      <c r="A100" s="411" t="str">
        <f t="shared" si="4"/>
        <v>Optimisation de l'exploitation / de la domotique: si le bâtiment est en bon état, la consommation d'énergie devrait être plus faible.</v>
      </c>
      <c r="B100" s="409" t="s">
        <v>234</v>
      </c>
      <c r="C100" s="411" t="s">
        <v>239</v>
      </c>
      <c r="D100" s="411" t="s">
        <v>594</v>
      </c>
      <c r="E100" s="409" t="s">
        <v>286</v>
      </c>
    </row>
    <row r="101" spans="1:5">
      <c r="A101" s="411" t="str">
        <f t="shared" si="4"/>
        <v>Aucune action requise</v>
      </c>
      <c r="B101" s="409" t="s">
        <v>234</v>
      </c>
      <c r="C101" s="411" t="s">
        <v>240</v>
      </c>
      <c r="D101" s="411" t="s">
        <v>595</v>
      </c>
      <c r="E101" s="409" t="s">
        <v>287</v>
      </c>
    </row>
    <row r="102" spans="1:5">
      <c r="A102" s="411" t="str">
        <f t="shared" si="4"/>
        <v>Action requise: mesures de construction nécessaires, potentiel d'optimisation limité par les seules mesures d'exploitation.</v>
      </c>
      <c r="B102" s="409" t="s">
        <v>234</v>
      </c>
      <c r="C102" s="411" t="s">
        <v>241</v>
      </c>
      <c r="D102" s="411" t="s">
        <v>596</v>
      </c>
      <c r="E102" s="409" t="s">
        <v>288</v>
      </c>
    </row>
    <row r="103" spans="1:5">
      <c r="A103" s="411" t="str">
        <f t="shared" si="4"/>
        <v>Remise en état du bâtiment nécessaire, pas d'action requise du point de vue énergétique.</v>
      </c>
      <c r="B103" s="409" t="s">
        <v>234</v>
      </c>
      <c r="C103" s="411" t="s">
        <v>242</v>
      </c>
      <c r="D103" s="411" t="s">
        <v>597</v>
      </c>
      <c r="E103" s="409" t="s">
        <v>255</v>
      </c>
    </row>
    <row r="104" spans="1:5">
      <c r="A104" s="411" t="str">
        <f t="shared" si="4"/>
        <v>Bon</v>
      </c>
      <c r="B104" s="409" t="s">
        <v>234</v>
      </c>
      <c r="C104" s="411" t="s">
        <v>16</v>
      </c>
      <c r="D104" s="411" t="s">
        <v>598</v>
      </c>
      <c r="E104" s="409" t="s">
        <v>289</v>
      </c>
    </row>
    <row r="105" spans="1:5">
      <c r="A105" s="411" t="str">
        <f t="shared" si="4"/>
        <v>Moyen</v>
      </c>
      <c r="B105" s="409" t="s">
        <v>234</v>
      </c>
      <c r="C105" s="411" t="s">
        <v>17</v>
      </c>
      <c r="D105" s="411" t="s">
        <v>599</v>
      </c>
      <c r="E105" s="409" t="s">
        <v>290</v>
      </c>
    </row>
    <row r="106" spans="1:5">
      <c r="A106" s="411" t="str">
        <f t="shared" si="4"/>
        <v>Mauvais</v>
      </c>
      <c r="B106" s="409" t="s">
        <v>234</v>
      </c>
      <c r="C106" s="411" t="s">
        <v>18</v>
      </c>
      <c r="D106" s="411" t="s">
        <v>600</v>
      </c>
      <c r="E106" s="409" t="s">
        <v>291</v>
      </c>
    </row>
    <row r="107" spans="1:5">
      <c r="A107" s="411" t="str">
        <f t="shared" si="4"/>
        <v>Élevée</v>
      </c>
      <c r="B107" s="409" t="s">
        <v>234</v>
      </c>
      <c r="C107" s="411" t="s">
        <v>243</v>
      </c>
      <c r="D107" s="411" t="s">
        <v>601</v>
      </c>
      <c r="E107" s="409" t="s">
        <v>256</v>
      </c>
    </row>
    <row r="108" spans="1:5">
      <c r="A108" s="411" t="str">
        <f t="shared" si="4"/>
        <v>Moyenne</v>
      </c>
      <c r="B108" s="409" t="s">
        <v>234</v>
      </c>
      <c r="C108" s="411" t="s">
        <v>17</v>
      </c>
      <c r="D108" s="411" t="s">
        <v>602</v>
      </c>
      <c r="E108" s="409" t="s">
        <v>257</v>
      </c>
    </row>
    <row r="109" spans="1:5">
      <c r="A109" s="411" t="str">
        <f t="shared" si="4"/>
        <v>Faible</v>
      </c>
      <c r="B109" s="409" t="s">
        <v>234</v>
      </c>
      <c r="C109" s="411" t="s">
        <v>244</v>
      </c>
      <c r="D109" s="411" t="s">
        <v>603</v>
      </c>
      <c r="E109" s="409" t="s">
        <v>258</v>
      </c>
    </row>
    <row r="110" spans="1:5">
      <c r="A110" s="411" t="str">
        <f t="shared" si="4"/>
        <v>État du bâtiment [évaluation]</v>
      </c>
      <c r="B110" s="409" t="s">
        <v>234</v>
      </c>
      <c r="C110" s="411" t="s">
        <v>245</v>
      </c>
      <c r="D110" s="411" t="s">
        <v>604</v>
      </c>
      <c r="E110" s="409" t="s">
        <v>259</v>
      </c>
    </row>
    <row r="111" spans="1:5" ht="45">
      <c r="A111" s="411" t="str">
        <f t="shared" si="4"/>
        <v>Consommation d'énergie:
Situation du point: MJ / m² SRE p.a., évaluation
Taille du point: MJ p.a.</v>
      </c>
      <c r="B111" s="409" t="s">
        <v>234</v>
      </c>
      <c r="C111" s="418" t="s">
        <v>338</v>
      </c>
      <c r="D111" s="418" t="s">
        <v>698</v>
      </c>
      <c r="E111" s="409" t="s">
        <v>260</v>
      </c>
    </row>
    <row r="112" spans="1:5">
      <c r="A112" s="411"/>
      <c r="B112" s="409" t="s">
        <v>234</v>
      </c>
      <c r="C112" s="418"/>
      <c r="D112" s="411"/>
      <c r="E112" s="409" t="s">
        <v>261</v>
      </c>
    </row>
    <row r="113" spans="1:5">
      <c r="A113" s="411" t="str">
        <f t="shared" si="4"/>
        <v>Émissions de gaz à effet de serre</v>
      </c>
      <c r="B113" s="409" t="s">
        <v>234</v>
      </c>
      <c r="C113" s="411" t="s">
        <v>238</v>
      </c>
      <c r="D113" s="411" t="s">
        <v>581</v>
      </c>
      <c r="E113" s="409" t="s">
        <v>262</v>
      </c>
    </row>
    <row r="114" spans="1:5">
      <c r="A114" s="411" t="str">
        <f t="shared" si="4"/>
        <v>Optimisation de la source d'énergie / de l'exploitation: si le bâtiment est en bon état, la consommation d'énergie devrait être moyenne à faible, et les émissions de gaz à effet de serre sont donc plus faibles.</v>
      </c>
      <c r="B114" s="409" t="s">
        <v>234</v>
      </c>
      <c r="C114" s="411" t="s">
        <v>246</v>
      </c>
      <c r="D114" s="411" t="s">
        <v>605</v>
      </c>
      <c r="E114" s="409" t="s">
        <v>263</v>
      </c>
    </row>
    <row r="115" spans="1:5">
      <c r="A115" s="411" t="str">
        <f t="shared" si="4"/>
        <v>Aucune action requise</v>
      </c>
      <c r="B115" s="409" t="s">
        <v>234</v>
      </c>
      <c r="C115" s="411" t="s">
        <v>240</v>
      </c>
      <c r="D115" s="411" t="s">
        <v>595</v>
      </c>
      <c r="E115" s="409" t="s">
        <v>264</v>
      </c>
    </row>
    <row r="116" spans="1:5">
      <c r="A116" s="411" t="str">
        <f t="shared" si="4"/>
        <v>Action requise: mesures de construction et autre source d'énergie nécessaires, potentiel d'optimisation limité par les seules mesures d'exploitation.</v>
      </c>
      <c r="B116" s="409" t="s">
        <v>234</v>
      </c>
      <c r="C116" s="411" t="s">
        <v>247</v>
      </c>
      <c r="D116" s="411" t="s">
        <v>606</v>
      </c>
      <c r="E116" s="409" t="s">
        <v>265</v>
      </c>
    </row>
    <row r="117" spans="1:5">
      <c r="A117" s="411" t="str">
        <f t="shared" si="4"/>
        <v>Remise en état du bâtiment nécessaire, pas d'action requise du point de vue des émissions de gaz à effet de serre.</v>
      </c>
      <c r="B117" s="409" t="s">
        <v>234</v>
      </c>
      <c r="C117" s="411" t="s">
        <v>248</v>
      </c>
      <c r="D117" s="411" t="s">
        <v>607</v>
      </c>
      <c r="E117" s="409" t="s">
        <v>266</v>
      </c>
    </row>
    <row r="118" spans="1:5">
      <c r="A118" s="411" t="str">
        <f t="shared" si="4"/>
        <v>Bon</v>
      </c>
      <c r="B118" s="409" t="s">
        <v>234</v>
      </c>
      <c r="C118" s="411" t="s">
        <v>16</v>
      </c>
      <c r="D118" s="411" t="s">
        <v>598</v>
      </c>
      <c r="E118" s="409" t="s">
        <v>292</v>
      </c>
    </row>
    <row r="119" spans="1:5">
      <c r="A119" s="411" t="str">
        <f t="shared" si="4"/>
        <v>Moyen</v>
      </c>
      <c r="B119" s="409" t="s">
        <v>234</v>
      </c>
      <c r="C119" s="411" t="s">
        <v>17</v>
      </c>
      <c r="D119" s="411" t="s">
        <v>599</v>
      </c>
      <c r="E119" s="409" t="s">
        <v>267</v>
      </c>
    </row>
    <row r="120" spans="1:5">
      <c r="A120" s="411" t="str">
        <f t="shared" si="4"/>
        <v>Mauvais</v>
      </c>
      <c r="B120" s="409" t="s">
        <v>234</v>
      </c>
      <c r="C120" s="411" t="s">
        <v>18</v>
      </c>
      <c r="D120" s="411" t="s">
        <v>600</v>
      </c>
      <c r="E120" s="409" t="s">
        <v>268</v>
      </c>
    </row>
    <row r="121" spans="1:5">
      <c r="A121" s="411" t="str">
        <f t="shared" si="4"/>
        <v>Élevée</v>
      </c>
      <c r="B121" s="409" t="s">
        <v>234</v>
      </c>
      <c r="C121" s="411" t="s">
        <v>243</v>
      </c>
      <c r="D121" s="411" t="s">
        <v>601</v>
      </c>
      <c r="E121" s="409" t="s">
        <v>269</v>
      </c>
    </row>
    <row r="122" spans="1:5">
      <c r="A122" s="411" t="str">
        <f t="shared" si="4"/>
        <v>Moyenne</v>
      </c>
      <c r="B122" s="409" t="s">
        <v>234</v>
      </c>
      <c r="C122" s="411" t="s">
        <v>17</v>
      </c>
      <c r="D122" s="411" t="s">
        <v>602</v>
      </c>
      <c r="E122" s="409" t="s">
        <v>270</v>
      </c>
    </row>
    <row r="123" spans="1:5">
      <c r="A123" s="411" t="str">
        <f t="shared" si="4"/>
        <v>Faible</v>
      </c>
      <c r="B123" s="409" t="s">
        <v>234</v>
      </c>
      <c r="C123" s="411" t="s">
        <v>244</v>
      </c>
      <c r="D123" s="411" t="s">
        <v>603</v>
      </c>
      <c r="E123" s="409" t="s">
        <v>271</v>
      </c>
    </row>
    <row r="124" spans="1:5">
      <c r="A124" s="411" t="str">
        <f t="shared" si="4"/>
        <v>État du bâtiment [évaluation]</v>
      </c>
      <c r="B124" s="409" t="s">
        <v>234</v>
      </c>
      <c r="C124" s="411" t="s">
        <v>245</v>
      </c>
      <c r="D124" s="411" t="s">
        <v>604</v>
      </c>
      <c r="E124" s="409" t="s">
        <v>272</v>
      </c>
    </row>
    <row r="125" spans="1:5" ht="45">
      <c r="A125" s="411" t="str">
        <f t="shared" si="4"/>
        <v>Émissions de gaz à effet de serre:
Situation du point: kg CO₂ / m² SRE p.a., évaluation
Taille du point: kg CO₂ p.a.</v>
      </c>
      <c r="B125" s="409" t="s">
        <v>234</v>
      </c>
      <c r="C125" s="418" t="s">
        <v>339</v>
      </c>
      <c r="D125" s="418" t="s">
        <v>699</v>
      </c>
      <c r="E125" s="409" t="s">
        <v>273</v>
      </c>
    </row>
    <row r="126" spans="1:5">
      <c r="A126" s="411"/>
      <c r="B126" s="409" t="s">
        <v>234</v>
      </c>
      <c r="C126" s="411"/>
      <c r="D126" s="411"/>
      <c r="E126" s="409" t="s">
        <v>274</v>
      </c>
    </row>
    <row r="127" spans="1:5">
      <c r="A127" s="411" t="str">
        <f t="shared" si="4"/>
        <v>Coûts d'exploitation</v>
      </c>
      <c r="B127" s="409" t="s">
        <v>234</v>
      </c>
      <c r="C127" s="411" t="s">
        <v>25</v>
      </c>
      <c r="D127" s="411" t="s">
        <v>608</v>
      </c>
      <c r="E127" s="409" t="s">
        <v>275</v>
      </c>
    </row>
    <row r="128" spans="1:5">
      <c r="A128" s="411" t="str">
        <f t="shared" si="4"/>
        <v>Optimisation de l'exploitation: si le bâtiment est en bon état, les coûts d'exploitation devraient être moins élevés.</v>
      </c>
      <c r="B128" s="409" t="s">
        <v>234</v>
      </c>
      <c r="C128" s="411" t="s">
        <v>249</v>
      </c>
      <c r="D128" s="411" t="s">
        <v>609</v>
      </c>
      <c r="E128" s="409" t="s">
        <v>276</v>
      </c>
    </row>
    <row r="129" spans="1:5">
      <c r="A129" s="411" t="str">
        <f t="shared" si="4"/>
        <v xml:space="preserve">Aucune action requise </v>
      </c>
      <c r="B129" s="409" t="s">
        <v>234</v>
      </c>
      <c r="C129" s="411" t="s">
        <v>240</v>
      </c>
      <c r="D129" s="411" t="s">
        <v>610</v>
      </c>
      <c r="E129" s="409" t="s">
        <v>277</v>
      </c>
    </row>
    <row r="130" spans="1:5">
      <c r="A130" s="411" t="str">
        <f t="shared" si="4"/>
        <v>Action requise: mesures de construction nécessaires, potentiel d'optimisation limité par les seules mesures d'exploitation.</v>
      </c>
      <c r="B130" s="409" t="s">
        <v>234</v>
      </c>
      <c r="C130" s="411" t="s">
        <v>241</v>
      </c>
      <c r="D130" s="411" t="s">
        <v>596</v>
      </c>
      <c r="E130" s="409" t="s">
        <v>293</v>
      </c>
    </row>
    <row r="131" spans="1:5">
      <c r="A131" s="411" t="str">
        <f t="shared" si="4"/>
        <v>Remise en état du bâtiment nécessaire, pas de nécessité d'agir du point de vue des coûts d'exploitation.</v>
      </c>
      <c r="B131" s="409" t="s">
        <v>234</v>
      </c>
      <c r="C131" s="411" t="s">
        <v>250</v>
      </c>
      <c r="D131" s="411" t="s">
        <v>611</v>
      </c>
      <c r="E131" s="409" t="s">
        <v>294</v>
      </c>
    </row>
    <row r="132" spans="1:5">
      <c r="A132" s="411" t="str">
        <f t="shared" si="4"/>
        <v>Bon</v>
      </c>
      <c r="B132" s="409" t="s">
        <v>234</v>
      </c>
      <c r="C132" s="411" t="s">
        <v>16</v>
      </c>
      <c r="D132" s="411" t="s">
        <v>598</v>
      </c>
      <c r="E132" s="409" t="s">
        <v>295</v>
      </c>
    </row>
    <row r="133" spans="1:5">
      <c r="A133" s="411" t="str">
        <f t="shared" si="4"/>
        <v>Moyen</v>
      </c>
      <c r="B133" s="409" t="s">
        <v>234</v>
      </c>
      <c r="C133" s="411" t="s">
        <v>17</v>
      </c>
      <c r="D133" s="411" t="s">
        <v>599</v>
      </c>
      <c r="E133" s="409" t="s">
        <v>296</v>
      </c>
    </row>
    <row r="134" spans="1:5">
      <c r="A134" s="411" t="str">
        <f t="shared" si="4"/>
        <v>Mauvais</v>
      </c>
      <c r="B134" s="409" t="s">
        <v>234</v>
      </c>
      <c r="C134" s="411" t="s">
        <v>18</v>
      </c>
      <c r="D134" s="411" t="s">
        <v>600</v>
      </c>
      <c r="E134" s="409" t="s">
        <v>297</v>
      </c>
    </row>
    <row r="135" spans="1:5">
      <c r="A135" s="411" t="str">
        <f t="shared" si="4"/>
        <v>Élevée</v>
      </c>
      <c r="B135" s="409" t="s">
        <v>234</v>
      </c>
      <c r="C135" s="411" t="s">
        <v>243</v>
      </c>
      <c r="D135" s="411" t="s">
        <v>601</v>
      </c>
      <c r="E135" s="409" t="s">
        <v>298</v>
      </c>
    </row>
    <row r="136" spans="1:5">
      <c r="A136" s="411" t="str">
        <f t="shared" si="4"/>
        <v>Moyenne</v>
      </c>
      <c r="B136" s="409" t="s">
        <v>234</v>
      </c>
      <c r="C136" s="411" t="s">
        <v>17</v>
      </c>
      <c r="D136" s="411" t="s">
        <v>602</v>
      </c>
      <c r="E136" s="409" t="s">
        <v>299</v>
      </c>
    </row>
    <row r="137" spans="1:5">
      <c r="A137" s="411" t="str">
        <f t="shared" si="4"/>
        <v>Faible</v>
      </c>
      <c r="B137" s="409" t="s">
        <v>234</v>
      </c>
      <c r="C137" s="411" t="s">
        <v>244</v>
      </c>
      <c r="D137" s="411" t="s">
        <v>603</v>
      </c>
      <c r="E137" s="409" t="s">
        <v>300</v>
      </c>
    </row>
    <row r="138" spans="1:5">
      <c r="A138" s="411" t="str">
        <f t="shared" si="4"/>
        <v>État du bâtiment [évaluation]</v>
      </c>
      <c r="B138" s="409" t="s">
        <v>234</v>
      </c>
      <c r="C138" s="411" t="s">
        <v>245</v>
      </c>
      <c r="D138" s="411" t="s">
        <v>604</v>
      </c>
      <c r="E138" s="409" t="s">
        <v>301</v>
      </c>
    </row>
    <row r="139" spans="1:5" ht="45">
      <c r="A139" s="411" t="str">
        <f t="shared" si="4"/>
        <v>Coûts d'exploitation sans production de chaleur:
Situation du point: CHF / m² SR p.a., évaluation
Taille du point: CHF p.a.</v>
      </c>
      <c r="B139" s="409" t="s">
        <v>234</v>
      </c>
      <c r="C139" s="418" t="s">
        <v>340</v>
      </c>
      <c r="D139" s="418" t="s">
        <v>700</v>
      </c>
      <c r="E139" s="409" t="s">
        <v>302</v>
      </c>
    </row>
    <row r="140" spans="1:5">
      <c r="A140" s="411"/>
      <c r="B140" s="409" t="s">
        <v>234</v>
      </c>
      <c r="C140" s="411"/>
      <c r="D140" s="411"/>
      <c r="E140" s="409" t="s">
        <v>303</v>
      </c>
    </row>
    <row r="141" spans="1:5">
      <c r="A141" s="411" t="str">
        <f t="shared" si="4"/>
        <v>N°</v>
      </c>
      <c r="B141" s="409" t="s">
        <v>234</v>
      </c>
      <c r="C141" s="418" t="s">
        <v>0</v>
      </c>
      <c r="D141" s="432" t="s">
        <v>566</v>
      </c>
      <c r="E141" s="409" t="s">
        <v>304</v>
      </c>
    </row>
    <row r="142" spans="1:5">
      <c r="A142" s="411" t="str">
        <f t="shared" si="4"/>
        <v>Bâtiment</v>
      </c>
      <c r="B142" s="409" t="s">
        <v>234</v>
      </c>
      <c r="C142" s="418" t="s">
        <v>1</v>
      </c>
      <c r="D142" s="432" t="s">
        <v>567</v>
      </c>
      <c r="E142" s="409" t="s">
        <v>305</v>
      </c>
    </row>
    <row r="143" spans="1:5">
      <c r="A143" s="411" t="str">
        <f t="shared" si="4"/>
        <v>Type de bâtiment</v>
      </c>
      <c r="B143" s="409" t="s">
        <v>234</v>
      </c>
      <c r="C143" s="418" t="s">
        <v>3</v>
      </c>
      <c r="D143" s="432" t="s">
        <v>569</v>
      </c>
      <c r="E143" s="409" t="s">
        <v>306</v>
      </c>
    </row>
    <row r="144" spans="1:5">
      <c r="A144" s="411" t="str">
        <f t="shared" si="4"/>
        <v>SRE</v>
      </c>
      <c r="B144" s="409" t="s">
        <v>234</v>
      </c>
      <c r="C144" s="418" t="s">
        <v>80</v>
      </c>
      <c r="D144" s="432" t="s">
        <v>574</v>
      </c>
      <c r="E144" s="409" t="s">
        <v>307</v>
      </c>
    </row>
    <row r="145" spans="1:5">
      <c r="A145" s="411" t="str">
        <f t="shared" si="4"/>
        <v xml:space="preserve">État du bâtiment </v>
      </c>
      <c r="B145" s="409" t="s">
        <v>234</v>
      </c>
      <c r="C145" s="418" t="s">
        <v>253</v>
      </c>
      <c r="D145" s="432" t="s">
        <v>612</v>
      </c>
      <c r="E145" s="409" t="s">
        <v>308</v>
      </c>
    </row>
    <row r="146" spans="1:5" ht="22.5">
      <c r="A146" s="411" t="str">
        <f t="shared" si="4"/>
        <v>Consom-mation 
d'énergie.</v>
      </c>
      <c r="B146" s="409" t="s">
        <v>234</v>
      </c>
      <c r="C146" s="418" t="s">
        <v>82</v>
      </c>
      <c r="D146" s="432" t="s">
        <v>701</v>
      </c>
      <c r="E146" s="409" t="s">
        <v>309</v>
      </c>
    </row>
    <row r="147" spans="1:5">
      <c r="A147" s="411" t="str">
        <f t="shared" si="4"/>
        <v>m²</v>
      </c>
      <c r="B147" s="409" t="s">
        <v>234</v>
      </c>
      <c r="C147" s="418" t="s">
        <v>336</v>
      </c>
      <c r="D147" s="418" t="s">
        <v>336</v>
      </c>
      <c r="E147" s="409" t="s">
        <v>310</v>
      </c>
    </row>
    <row r="148" spans="1:5">
      <c r="A148" s="411" t="str">
        <f t="shared" si="4"/>
        <v>Évaluation</v>
      </c>
      <c r="B148" s="409" t="s">
        <v>234</v>
      </c>
      <c r="C148" s="418" t="s">
        <v>69</v>
      </c>
      <c r="D148" s="411" t="s">
        <v>588</v>
      </c>
      <c r="E148" s="409" t="s">
        <v>311</v>
      </c>
    </row>
    <row r="149" spans="1:5">
      <c r="A149" s="411" t="str">
        <f t="shared" si="4"/>
        <v>Évaluation</v>
      </c>
      <c r="B149" s="409" t="s">
        <v>234</v>
      </c>
      <c r="C149" s="418" t="s">
        <v>69</v>
      </c>
      <c r="D149" s="411" t="s">
        <v>588</v>
      </c>
      <c r="E149" s="409" t="s">
        <v>312</v>
      </c>
    </row>
    <row r="150" spans="1:5">
      <c r="A150" s="411"/>
      <c r="B150" s="409" t="s">
        <v>234</v>
      </c>
      <c r="C150" s="411"/>
      <c r="D150" s="411"/>
      <c r="E150" s="409" t="s">
        <v>313</v>
      </c>
    </row>
    <row r="151" spans="1:5">
      <c r="A151" s="411" t="str">
        <f t="shared" si="4"/>
        <v>N°</v>
      </c>
      <c r="B151" s="409" t="s">
        <v>234</v>
      </c>
      <c r="C151" s="418" t="s">
        <v>0</v>
      </c>
      <c r="D151" s="432" t="s">
        <v>566</v>
      </c>
      <c r="E151" s="409" t="s">
        <v>314</v>
      </c>
    </row>
    <row r="152" spans="1:5">
      <c r="A152" s="411" t="str">
        <f t="shared" si="4"/>
        <v>Bâtiment</v>
      </c>
      <c r="B152" s="409" t="s">
        <v>234</v>
      </c>
      <c r="C152" s="418" t="s">
        <v>1</v>
      </c>
      <c r="D152" s="432" t="s">
        <v>567</v>
      </c>
      <c r="E152" s="409" t="s">
        <v>315</v>
      </c>
    </row>
    <row r="153" spans="1:5">
      <c r="A153" s="411" t="str">
        <f t="shared" si="4"/>
        <v>Type de bâtiment</v>
      </c>
      <c r="B153" s="409" t="s">
        <v>234</v>
      </c>
      <c r="C153" s="418" t="s">
        <v>3</v>
      </c>
      <c r="D153" s="432" t="s">
        <v>569</v>
      </c>
      <c r="E153" s="409" t="s">
        <v>316</v>
      </c>
    </row>
    <row r="154" spans="1:5">
      <c r="A154" s="411" t="str">
        <f t="shared" si="4"/>
        <v>SRE</v>
      </c>
      <c r="B154" s="409" t="s">
        <v>234</v>
      </c>
      <c r="C154" s="418" t="s">
        <v>80</v>
      </c>
      <c r="D154" s="432" t="s">
        <v>574</v>
      </c>
      <c r="E154" s="409" t="s">
        <v>317</v>
      </c>
    </row>
    <row r="155" spans="1:5">
      <c r="A155" s="411" t="str">
        <f t="shared" si="4"/>
        <v xml:space="preserve">État du bâtiment </v>
      </c>
      <c r="B155" s="409" t="s">
        <v>234</v>
      </c>
      <c r="C155" s="418" t="s">
        <v>253</v>
      </c>
      <c r="D155" s="432" t="s">
        <v>612</v>
      </c>
      <c r="E155" s="409" t="s">
        <v>318</v>
      </c>
    </row>
    <row r="156" spans="1:5">
      <c r="A156" s="411" t="str">
        <f t="shared" si="4"/>
        <v>Émission de gaz à effet de serre</v>
      </c>
      <c r="B156" s="409" t="s">
        <v>234</v>
      </c>
      <c r="C156" s="418" t="s">
        <v>410</v>
      </c>
      <c r="D156" s="432" t="s">
        <v>613</v>
      </c>
      <c r="E156" s="409" t="s">
        <v>319</v>
      </c>
    </row>
    <row r="157" spans="1:5">
      <c r="A157" s="411" t="str">
        <f t="shared" si="4"/>
        <v>m²</v>
      </c>
      <c r="B157" s="409" t="s">
        <v>234</v>
      </c>
      <c r="C157" s="418" t="s">
        <v>336</v>
      </c>
      <c r="D157" s="418" t="s">
        <v>336</v>
      </c>
      <c r="E157" s="409" t="s">
        <v>320</v>
      </c>
    </row>
    <row r="158" spans="1:5">
      <c r="A158" s="411" t="str">
        <f t="shared" si="4"/>
        <v>Évaluation</v>
      </c>
      <c r="B158" s="409" t="s">
        <v>234</v>
      </c>
      <c r="C158" s="418" t="s">
        <v>69</v>
      </c>
      <c r="D158" s="411" t="s">
        <v>588</v>
      </c>
      <c r="E158" s="409" t="s">
        <v>321</v>
      </c>
    </row>
    <row r="159" spans="1:5">
      <c r="A159" s="411" t="str">
        <f t="shared" si="4"/>
        <v>Évaluation</v>
      </c>
      <c r="B159" s="409" t="s">
        <v>234</v>
      </c>
      <c r="C159" s="418" t="s">
        <v>69</v>
      </c>
      <c r="D159" s="411" t="s">
        <v>588</v>
      </c>
      <c r="E159" s="409" t="s">
        <v>322</v>
      </c>
    </row>
    <row r="160" spans="1:5">
      <c r="A160" s="411"/>
      <c r="B160" s="409" t="s">
        <v>234</v>
      </c>
      <c r="C160" s="411"/>
      <c r="D160" s="411"/>
      <c r="E160" s="409" t="s">
        <v>323</v>
      </c>
    </row>
    <row r="161" spans="1:5">
      <c r="A161" s="411" t="str">
        <f t="shared" si="4"/>
        <v>N°</v>
      </c>
      <c r="B161" s="409" t="s">
        <v>234</v>
      </c>
      <c r="C161" s="418" t="s">
        <v>0</v>
      </c>
      <c r="D161" s="432" t="s">
        <v>566</v>
      </c>
      <c r="E161" s="409" t="s">
        <v>326</v>
      </c>
    </row>
    <row r="162" spans="1:5">
      <c r="A162" s="411" t="str">
        <f t="shared" si="4"/>
        <v>Bâtiment</v>
      </c>
      <c r="B162" s="409" t="s">
        <v>234</v>
      </c>
      <c r="C162" s="418" t="s">
        <v>1</v>
      </c>
      <c r="D162" s="432" t="s">
        <v>567</v>
      </c>
      <c r="E162" s="409" t="s">
        <v>327</v>
      </c>
    </row>
    <row r="163" spans="1:5">
      <c r="A163" s="411" t="str">
        <f t="shared" si="4"/>
        <v>Type de bâtiment</v>
      </c>
      <c r="B163" s="409" t="s">
        <v>234</v>
      </c>
      <c r="C163" s="418" t="s">
        <v>3</v>
      </c>
      <c r="D163" s="432" t="s">
        <v>569</v>
      </c>
      <c r="E163" s="409" t="s">
        <v>328</v>
      </c>
    </row>
    <row r="164" spans="1:5" ht="22.5">
      <c r="A164" s="411" t="str">
        <f t="shared" si="4"/>
        <v>SP
surface de plancher</v>
      </c>
      <c r="B164" s="409" t="s">
        <v>234</v>
      </c>
      <c r="C164" s="418" t="s">
        <v>71</v>
      </c>
      <c r="D164" s="432" t="s">
        <v>571</v>
      </c>
      <c r="E164" s="409" t="s">
        <v>329</v>
      </c>
    </row>
    <row r="165" spans="1:5">
      <c r="A165" s="411" t="str">
        <f t="shared" si="4"/>
        <v>État du bâtiment</v>
      </c>
      <c r="B165" s="409" t="s">
        <v>234</v>
      </c>
      <c r="C165" s="418" t="s">
        <v>253</v>
      </c>
      <c r="D165" s="432" t="s">
        <v>577</v>
      </c>
      <c r="E165" s="409" t="s">
        <v>330</v>
      </c>
    </row>
    <row r="166" spans="1:5" ht="22.5">
      <c r="A166" s="411" t="str">
        <f t="shared" si="4"/>
        <v>Coûts 
d'exploita-tion</v>
      </c>
      <c r="B166" s="409" t="s">
        <v>234</v>
      </c>
      <c r="C166" s="418" t="s">
        <v>83</v>
      </c>
      <c r="D166" s="432" t="s">
        <v>702</v>
      </c>
      <c r="E166" s="409" t="s">
        <v>331</v>
      </c>
    </row>
    <row r="167" spans="1:5">
      <c r="A167" s="411" t="str">
        <f t="shared" si="4"/>
        <v>m²</v>
      </c>
      <c r="B167" s="409" t="s">
        <v>234</v>
      </c>
      <c r="C167" s="418" t="s">
        <v>336</v>
      </c>
      <c r="D167" s="418" t="s">
        <v>336</v>
      </c>
      <c r="E167" s="409" t="s">
        <v>332</v>
      </c>
    </row>
    <row r="168" spans="1:5">
      <c r="A168" s="411" t="str">
        <f t="shared" si="4"/>
        <v>Évaluation</v>
      </c>
      <c r="B168" s="409" t="s">
        <v>234</v>
      </c>
      <c r="C168" s="418" t="s">
        <v>69</v>
      </c>
      <c r="D168" s="411" t="s">
        <v>588</v>
      </c>
      <c r="E168" s="409" t="s">
        <v>333</v>
      </c>
    </row>
    <row r="169" spans="1:5">
      <c r="A169" s="411" t="str">
        <f t="shared" si="4"/>
        <v>Évaluation</v>
      </c>
      <c r="B169" s="409" t="s">
        <v>234</v>
      </c>
      <c r="C169" s="418" t="s">
        <v>69</v>
      </c>
      <c r="D169" s="411" t="s">
        <v>588</v>
      </c>
      <c r="E169" s="409" t="s">
        <v>343</v>
      </c>
    </row>
    <row r="170" spans="1:5">
      <c r="A170" s="409"/>
      <c r="B170" s="409"/>
      <c r="C170" s="409"/>
      <c r="D170" s="409"/>
      <c r="E170" s="409"/>
    </row>
    <row r="171" spans="1:5">
      <c r="A171" s="411" t="str">
        <f t="shared" si="4"/>
        <v>État du bâtiment</v>
      </c>
      <c r="B171" s="409" t="s">
        <v>235</v>
      </c>
      <c r="C171" s="411" t="s">
        <v>253</v>
      </c>
      <c r="D171" s="411" t="s">
        <v>577</v>
      </c>
      <c r="E171" s="409" t="s">
        <v>344</v>
      </c>
    </row>
    <row r="172" spans="1:5">
      <c r="A172" s="411" t="str">
        <f t="shared" si="4"/>
        <v>Numéro du bâtiment</v>
      </c>
      <c r="B172" s="409" t="s">
        <v>235</v>
      </c>
      <c r="C172" s="411" t="s">
        <v>341</v>
      </c>
      <c r="D172" s="411" t="s">
        <v>614</v>
      </c>
      <c r="E172" s="409" t="s">
        <v>345</v>
      </c>
    </row>
    <row r="173" spans="1:5">
      <c r="A173" s="411" t="str">
        <f t="shared" si="4"/>
        <v>Numéro du bâtiment</v>
      </c>
      <c r="B173" s="409" t="s">
        <v>235</v>
      </c>
      <c r="C173" s="411" t="s">
        <v>341</v>
      </c>
      <c r="D173" s="411" t="s">
        <v>614</v>
      </c>
      <c r="E173" s="409" t="s">
        <v>346</v>
      </c>
    </row>
    <row r="174" spans="1:5">
      <c r="A174" s="411" t="str">
        <f t="shared" si="4"/>
        <v>Numéro du bâtiment</v>
      </c>
      <c r="B174" s="409" t="s">
        <v>235</v>
      </c>
      <c r="C174" s="411" t="s">
        <v>341</v>
      </c>
      <c r="D174" s="411" t="s">
        <v>614</v>
      </c>
      <c r="E174" s="409" t="s">
        <v>347</v>
      </c>
    </row>
    <row r="175" spans="1:5">
      <c r="A175" s="411" t="str">
        <f t="shared" si="4"/>
        <v>État du bâtiment, coûts d'exploitation et consommation d'énergie</v>
      </c>
      <c r="B175" s="409" t="s">
        <v>235</v>
      </c>
      <c r="C175" s="411" t="s">
        <v>342</v>
      </c>
      <c r="D175" s="411" t="s">
        <v>615</v>
      </c>
      <c r="E175" s="409" t="s">
        <v>392</v>
      </c>
    </row>
    <row r="176" spans="1:5">
      <c r="A176" s="411" t="str">
        <f t="shared" si="4"/>
        <v>Numéro du bâtiment</v>
      </c>
      <c r="B176" s="409" t="s">
        <v>235</v>
      </c>
      <c r="C176" s="411" t="s">
        <v>341</v>
      </c>
      <c r="D176" s="411" t="s">
        <v>614</v>
      </c>
      <c r="E176" s="409" t="s">
        <v>393</v>
      </c>
    </row>
    <row r="177" spans="1:5">
      <c r="A177" s="409"/>
      <c r="B177" s="409"/>
      <c r="C177" s="409"/>
      <c r="D177" s="409"/>
      <c r="E177" s="409"/>
    </row>
    <row r="178" spans="1:5">
      <c r="A178" s="411" t="str">
        <f t="shared" si="4"/>
        <v>Huile de chauffage</v>
      </c>
      <c r="B178" s="409" t="s">
        <v>236</v>
      </c>
      <c r="C178" s="411" t="s">
        <v>42</v>
      </c>
      <c r="D178" s="411" t="s">
        <v>616</v>
      </c>
      <c r="E178" s="409" t="s">
        <v>394</v>
      </c>
    </row>
    <row r="179" spans="1:5">
      <c r="A179" s="411" t="str">
        <f t="shared" si="4"/>
        <v>Gaz naturel</v>
      </c>
      <c r="B179" s="409" t="s">
        <v>236</v>
      </c>
      <c r="C179" s="411" t="s">
        <v>43</v>
      </c>
      <c r="D179" s="411" t="s">
        <v>617</v>
      </c>
      <c r="E179" s="409" t="s">
        <v>395</v>
      </c>
    </row>
    <row r="180" spans="1:5">
      <c r="A180" s="411" t="str">
        <f t="shared" si="4"/>
        <v>Charbon/coke de houille</v>
      </c>
      <c r="B180" s="409" t="s">
        <v>236</v>
      </c>
      <c r="C180" s="411" t="s">
        <v>44</v>
      </c>
      <c r="D180" s="411" t="s">
        <v>618</v>
      </c>
      <c r="E180" s="409" t="s">
        <v>348</v>
      </c>
    </row>
    <row r="181" spans="1:5">
      <c r="A181" s="411" t="str">
        <f t="shared" si="4"/>
        <v>Bois (bûches)</v>
      </c>
      <c r="B181" s="409" t="s">
        <v>236</v>
      </c>
      <c r="C181" s="411" t="s">
        <v>45</v>
      </c>
      <c r="D181" s="411" t="s">
        <v>619</v>
      </c>
      <c r="E181" s="409" t="s">
        <v>396</v>
      </c>
    </row>
    <row r="182" spans="1:5" ht="11.25" customHeight="1">
      <c r="A182" s="411" t="str">
        <f t="shared" si="4"/>
        <v>Copeaux de bois</v>
      </c>
      <c r="B182" s="409" t="s">
        <v>236</v>
      </c>
      <c r="C182" s="411" t="s">
        <v>46</v>
      </c>
      <c r="D182" s="411" t="s">
        <v>620</v>
      </c>
      <c r="E182" s="409" t="s">
        <v>397</v>
      </c>
    </row>
    <row r="183" spans="1:5">
      <c r="A183" s="411" t="str">
        <f t="shared" si="4"/>
        <v>Granules (pellets)</v>
      </c>
      <c r="B183" s="409" t="s">
        <v>236</v>
      </c>
      <c r="C183" s="411" t="s">
        <v>127</v>
      </c>
      <c r="D183" s="411" t="s">
        <v>718</v>
      </c>
      <c r="E183" s="409" t="s">
        <v>349</v>
      </c>
    </row>
    <row r="184" spans="1:5">
      <c r="A184" s="411" t="str">
        <f t="shared" si="4"/>
        <v>Chaleur à distance</v>
      </c>
      <c r="B184" s="409" t="s">
        <v>236</v>
      </c>
      <c r="C184" s="411" t="s">
        <v>47</v>
      </c>
      <c r="D184" s="411" t="s">
        <v>621</v>
      </c>
      <c r="E184" s="409" t="s">
        <v>398</v>
      </c>
    </row>
    <row r="185" spans="1:5" ht="22.5">
      <c r="A185" s="411" t="str">
        <f t="shared" si="4"/>
        <v>Pompe à chaleur électrique
air-eau</v>
      </c>
      <c r="B185" s="409" t="s">
        <v>236</v>
      </c>
      <c r="C185" s="418" t="s">
        <v>723</v>
      </c>
      <c r="D185" s="418" t="s">
        <v>721</v>
      </c>
      <c r="E185" s="409" t="s">
        <v>399</v>
      </c>
    </row>
    <row r="186" spans="1:5" ht="22.5">
      <c r="A186" s="411" t="str">
        <f t="shared" si="4"/>
        <v>Pompe à chaleur électrique
sonde géothermique</v>
      </c>
      <c r="B186" s="409" t="s">
        <v>236</v>
      </c>
      <c r="C186" s="418" t="s">
        <v>724</v>
      </c>
      <c r="D186" s="418" t="s">
        <v>722</v>
      </c>
      <c r="E186" s="409" t="s">
        <v>350</v>
      </c>
    </row>
    <row r="187" spans="1:5">
      <c r="A187" s="411" t="str">
        <f t="shared" si="4"/>
        <v>Photovoltaïque</v>
      </c>
      <c r="B187" s="409" t="s">
        <v>236</v>
      </c>
      <c r="C187" s="411" t="s">
        <v>48</v>
      </c>
      <c r="D187" s="411" t="s">
        <v>622</v>
      </c>
      <c r="E187" s="409" t="s">
        <v>400</v>
      </c>
    </row>
    <row r="188" spans="1:5">
      <c r="A188" s="411" t="str">
        <f t="shared" si="4"/>
        <v>N° d'identification Données d'écobilan de la KBOB</v>
      </c>
      <c r="B188" s="409" t="s">
        <v>236</v>
      </c>
      <c r="C188" s="411" t="s">
        <v>126</v>
      </c>
      <c r="D188" s="411" t="s">
        <v>703</v>
      </c>
      <c r="E188" s="409" t="s">
        <v>401</v>
      </c>
    </row>
    <row r="189" spans="1:5">
      <c r="A189" s="411" t="str">
        <f t="shared" si="4"/>
        <v>N°</v>
      </c>
      <c r="B189" s="409" t="s">
        <v>236</v>
      </c>
      <c r="C189" s="411" t="s">
        <v>0</v>
      </c>
      <c r="D189" s="432" t="s">
        <v>566</v>
      </c>
      <c r="E189" s="409" t="s">
        <v>351</v>
      </c>
    </row>
    <row r="190" spans="1:5">
      <c r="A190" s="411" t="str">
        <f t="shared" si="4"/>
        <v>Bâtiment</v>
      </c>
      <c r="B190" s="409" t="s">
        <v>236</v>
      </c>
      <c r="C190" s="411" t="s">
        <v>1</v>
      </c>
      <c r="D190" s="419" t="s">
        <v>567</v>
      </c>
      <c r="E190" s="409" t="s">
        <v>402</v>
      </c>
    </row>
    <row r="191" spans="1:5">
      <c r="A191" s="411" t="str">
        <f t="shared" si="4"/>
        <v>SRE (m²)</v>
      </c>
      <c r="B191" s="409" t="s">
        <v>236</v>
      </c>
      <c r="C191" s="411" t="s">
        <v>384</v>
      </c>
      <c r="D191" s="419" t="s">
        <v>704</v>
      </c>
      <c r="E191" s="409" t="s">
        <v>403</v>
      </c>
    </row>
    <row r="192" spans="1:5" ht="22.5">
      <c r="A192" s="411" t="str">
        <f t="shared" si="4"/>
        <v>Consom-mation
litre/an</v>
      </c>
      <c r="B192" s="409" t="s">
        <v>236</v>
      </c>
      <c r="C192" s="411" t="s">
        <v>39</v>
      </c>
      <c r="D192" s="432" t="s">
        <v>705</v>
      </c>
      <c r="E192" s="409" t="s">
        <v>352</v>
      </c>
    </row>
    <row r="193" spans="1:5" ht="22.5">
      <c r="A193" s="411" t="str">
        <f t="shared" si="4"/>
        <v>Kg CO₂/an</v>
      </c>
      <c r="B193" s="409" t="s">
        <v>236</v>
      </c>
      <c r="C193" s="418" t="s">
        <v>386</v>
      </c>
      <c r="D193" s="418" t="s">
        <v>707</v>
      </c>
      <c r="E193" s="409" t="s">
        <v>404</v>
      </c>
    </row>
    <row r="194" spans="1:5" ht="22.5">
      <c r="A194" s="411" t="str">
        <f t="shared" si="4"/>
        <v>Kg CO₂/
an*m²</v>
      </c>
      <c r="B194" s="409" t="s">
        <v>236</v>
      </c>
      <c r="C194" s="418" t="s">
        <v>387</v>
      </c>
      <c r="D194" s="418" t="s">
        <v>623</v>
      </c>
      <c r="E194" s="409" t="s">
        <v>405</v>
      </c>
    </row>
    <row r="195" spans="1:5" ht="22.5">
      <c r="A195" s="411" t="str">
        <f t="shared" si="4"/>
        <v>Consom-mation
m³/an</v>
      </c>
      <c r="B195" s="409" t="s">
        <v>236</v>
      </c>
      <c r="C195" s="418" t="s">
        <v>391</v>
      </c>
      <c r="D195" s="418" t="s">
        <v>706</v>
      </c>
      <c r="E195" s="409" t="s">
        <v>353</v>
      </c>
    </row>
    <row r="196" spans="1:5" ht="22.5">
      <c r="A196" s="411" t="str">
        <f t="shared" si="4"/>
        <v>Kg CO₂/an</v>
      </c>
      <c r="B196" s="409" t="s">
        <v>236</v>
      </c>
      <c r="C196" s="418" t="s">
        <v>386</v>
      </c>
      <c r="D196" s="418" t="s">
        <v>707</v>
      </c>
      <c r="E196" s="409" t="s">
        <v>406</v>
      </c>
    </row>
    <row r="197" spans="1:5" ht="22.5">
      <c r="A197" s="411" t="str">
        <f t="shared" si="4"/>
        <v>Kg CO₂/
an*m²</v>
      </c>
      <c r="B197" s="409" t="s">
        <v>236</v>
      </c>
      <c r="C197" s="418" t="s">
        <v>387</v>
      </c>
      <c r="D197" s="418" t="s">
        <v>623</v>
      </c>
      <c r="E197" s="409" t="s">
        <v>407</v>
      </c>
    </row>
    <row r="198" spans="1:5" ht="22.5">
      <c r="A198" s="411" t="str">
        <f t="shared" si="4"/>
        <v>Consom-mation
kg/an</v>
      </c>
      <c r="B198" s="409" t="s">
        <v>236</v>
      </c>
      <c r="C198" s="411" t="s">
        <v>40</v>
      </c>
      <c r="D198" s="418" t="s">
        <v>708</v>
      </c>
      <c r="E198" s="409" t="s">
        <v>354</v>
      </c>
    </row>
    <row r="199" spans="1:5" ht="22.5">
      <c r="A199" s="411" t="str">
        <f t="shared" si="4"/>
        <v>Kg CO₂/an</v>
      </c>
      <c r="B199" s="409" t="s">
        <v>236</v>
      </c>
      <c r="C199" s="418" t="s">
        <v>386</v>
      </c>
      <c r="D199" s="418" t="s">
        <v>707</v>
      </c>
      <c r="E199" s="409" t="s">
        <v>408</v>
      </c>
    </row>
    <row r="200" spans="1:5" ht="22.5">
      <c r="A200" s="411" t="str">
        <f t="shared" si="4"/>
        <v>Kg CO2/
an*m²</v>
      </c>
      <c r="B200" s="409" t="s">
        <v>236</v>
      </c>
      <c r="C200" s="418" t="s">
        <v>385</v>
      </c>
      <c r="D200" s="418" t="s">
        <v>624</v>
      </c>
      <c r="E200" s="409" t="s">
        <v>409</v>
      </c>
    </row>
    <row r="201" spans="1:5" ht="22.5">
      <c r="A201" s="411" t="str">
        <f t="shared" si="4"/>
        <v>Consom-mation
kg/an</v>
      </c>
      <c r="B201" s="409" t="s">
        <v>236</v>
      </c>
      <c r="C201" s="411" t="s">
        <v>40</v>
      </c>
      <c r="D201" s="418" t="s">
        <v>708</v>
      </c>
      <c r="E201" s="409" t="s">
        <v>355</v>
      </c>
    </row>
    <row r="202" spans="1:5" ht="22.5">
      <c r="A202" s="411" t="str">
        <f t="shared" si="4"/>
        <v>Kg CO₂/an</v>
      </c>
      <c r="B202" s="409" t="s">
        <v>236</v>
      </c>
      <c r="C202" s="418" t="s">
        <v>386</v>
      </c>
      <c r="D202" s="418" t="s">
        <v>707</v>
      </c>
      <c r="E202" s="409" t="s">
        <v>356</v>
      </c>
    </row>
    <row r="203" spans="1:5" ht="22.5">
      <c r="A203" s="411" t="str">
        <f t="shared" si="4"/>
        <v>Kg CO₂/
an*m²</v>
      </c>
      <c r="B203" s="409" t="s">
        <v>236</v>
      </c>
      <c r="C203" s="418" t="s">
        <v>387</v>
      </c>
      <c r="D203" s="418" t="s">
        <v>623</v>
      </c>
      <c r="E203" s="409" t="s">
        <v>357</v>
      </c>
    </row>
    <row r="204" spans="1:5" ht="22.5">
      <c r="A204" s="411" t="str">
        <f t="shared" si="4"/>
        <v>Consom-mation
kg/an</v>
      </c>
      <c r="B204" s="409" t="s">
        <v>236</v>
      </c>
      <c r="C204" s="411" t="s">
        <v>40</v>
      </c>
      <c r="D204" s="418" t="s">
        <v>708</v>
      </c>
      <c r="E204" s="409" t="s">
        <v>358</v>
      </c>
    </row>
    <row r="205" spans="1:5" ht="22.5">
      <c r="A205" s="411" t="str">
        <f t="shared" si="4"/>
        <v>Kg CO₂/an</v>
      </c>
      <c r="B205" s="409" t="s">
        <v>236</v>
      </c>
      <c r="C205" s="418" t="s">
        <v>386</v>
      </c>
      <c r="D205" s="418" t="s">
        <v>707</v>
      </c>
      <c r="E205" s="409" t="s">
        <v>359</v>
      </c>
    </row>
    <row r="206" spans="1:5" ht="22.5">
      <c r="A206" s="411" t="str">
        <f t="shared" si="4"/>
        <v>Kg CO₂/
an*m²</v>
      </c>
      <c r="B206" s="409" t="s">
        <v>236</v>
      </c>
      <c r="C206" s="418" t="s">
        <v>387</v>
      </c>
      <c r="D206" s="418" t="s">
        <v>623</v>
      </c>
      <c r="E206" s="409" t="s">
        <v>360</v>
      </c>
    </row>
    <row r="207" spans="1:5" ht="22.5">
      <c r="A207" s="411" t="str">
        <f t="shared" si="4"/>
        <v>Consom-mation
kg/an</v>
      </c>
      <c r="B207" s="409" t="s">
        <v>236</v>
      </c>
      <c r="C207" s="411" t="s">
        <v>40</v>
      </c>
      <c r="D207" s="418" t="s">
        <v>708</v>
      </c>
      <c r="E207" s="409" t="s">
        <v>361</v>
      </c>
    </row>
    <row r="208" spans="1:5" ht="22.5">
      <c r="A208" s="411" t="str">
        <f t="shared" si="4"/>
        <v>Kg CO₂/an</v>
      </c>
      <c r="B208" s="409" t="s">
        <v>236</v>
      </c>
      <c r="C208" s="418" t="s">
        <v>386</v>
      </c>
      <c r="D208" s="418" t="s">
        <v>707</v>
      </c>
      <c r="E208" s="409" t="s">
        <v>362</v>
      </c>
    </row>
    <row r="209" spans="1:5" ht="22.5">
      <c r="A209" s="411" t="str">
        <f t="shared" si="4"/>
        <v>Kg CO₂/
an*m²</v>
      </c>
      <c r="B209" s="409" t="s">
        <v>236</v>
      </c>
      <c r="C209" s="418" t="s">
        <v>387</v>
      </c>
      <c r="D209" s="418" t="s">
        <v>623</v>
      </c>
      <c r="E209" s="409" t="s">
        <v>363</v>
      </c>
    </row>
    <row r="210" spans="1:5" ht="22.5">
      <c r="A210" s="411" t="str">
        <f t="shared" si="4"/>
        <v>Consom-mation
MJ/an</v>
      </c>
      <c r="B210" s="409" t="s">
        <v>236</v>
      </c>
      <c r="C210" s="411" t="s">
        <v>41</v>
      </c>
      <c r="D210" s="418" t="s">
        <v>709</v>
      </c>
      <c r="E210" s="409" t="s">
        <v>364</v>
      </c>
    </row>
    <row r="211" spans="1:5" ht="22.5">
      <c r="A211" s="411" t="str">
        <f t="shared" si="4"/>
        <v>Kg CO₂/an</v>
      </c>
      <c r="B211" s="409" t="s">
        <v>236</v>
      </c>
      <c r="C211" s="418" t="s">
        <v>386</v>
      </c>
      <c r="D211" s="418" t="s">
        <v>707</v>
      </c>
      <c r="E211" s="409" t="s">
        <v>365</v>
      </c>
    </row>
    <row r="212" spans="1:5" ht="22.5">
      <c r="A212" s="411" t="str">
        <f t="shared" si="4"/>
        <v>Kg CO₂/
an*m²</v>
      </c>
      <c r="B212" s="409" t="s">
        <v>236</v>
      </c>
      <c r="C212" s="418" t="s">
        <v>387</v>
      </c>
      <c r="D212" s="418" t="s">
        <v>623</v>
      </c>
      <c r="E212" s="409" t="s">
        <v>366</v>
      </c>
    </row>
    <row r="213" spans="1:5" ht="22.5">
      <c r="A213" s="411" t="str">
        <f t="shared" si="4"/>
        <v>Consom-mation
kg/an</v>
      </c>
      <c r="B213" s="409" t="s">
        <v>236</v>
      </c>
      <c r="C213" s="411" t="s">
        <v>40</v>
      </c>
      <c r="D213" s="418" t="s">
        <v>708</v>
      </c>
      <c r="E213" s="409" t="s">
        <v>367</v>
      </c>
    </row>
    <row r="214" spans="1:5" ht="22.5">
      <c r="A214" s="411" t="str">
        <f t="shared" si="4"/>
        <v>Kg CO₂/an</v>
      </c>
      <c r="B214" s="409" t="s">
        <v>236</v>
      </c>
      <c r="C214" s="418" t="s">
        <v>386</v>
      </c>
      <c r="D214" s="418" t="s">
        <v>707</v>
      </c>
      <c r="E214" s="409" t="s">
        <v>368</v>
      </c>
    </row>
    <row r="215" spans="1:5" ht="22.5">
      <c r="A215" s="411" t="str">
        <f t="shared" si="4"/>
        <v>Kg CO₂/
an*m²</v>
      </c>
      <c r="B215" s="409" t="s">
        <v>236</v>
      </c>
      <c r="C215" s="418" t="s">
        <v>387</v>
      </c>
      <c r="D215" s="418" t="s">
        <v>623</v>
      </c>
      <c r="E215" s="409" t="s">
        <v>369</v>
      </c>
    </row>
    <row r="216" spans="1:5" ht="22.5">
      <c r="A216" s="411" t="str">
        <f t="shared" si="4"/>
        <v>Consom-mation
kg/an</v>
      </c>
      <c r="B216" s="409" t="s">
        <v>236</v>
      </c>
      <c r="C216" s="411" t="s">
        <v>40</v>
      </c>
      <c r="D216" s="418" t="s">
        <v>708</v>
      </c>
      <c r="E216" s="409" t="s">
        <v>370</v>
      </c>
    </row>
    <row r="217" spans="1:5" ht="22.5">
      <c r="A217" s="411" t="str">
        <f t="shared" si="4"/>
        <v>Kg CO₂/an</v>
      </c>
      <c r="B217" s="409" t="s">
        <v>236</v>
      </c>
      <c r="C217" s="418" t="s">
        <v>386</v>
      </c>
      <c r="D217" s="418" t="s">
        <v>707</v>
      </c>
      <c r="E217" s="409" t="s">
        <v>371</v>
      </c>
    </row>
    <row r="218" spans="1:5" ht="22.5">
      <c r="A218" s="411" t="str">
        <f t="shared" si="4"/>
        <v>Kg CO₂/
an*m²</v>
      </c>
      <c r="B218" s="409" t="s">
        <v>236</v>
      </c>
      <c r="C218" s="418" t="s">
        <v>387</v>
      </c>
      <c r="D218" s="418" t="s">
        <v>623</v>
      </c>
      <c r="E218" s="409" t="s">
        <v>372</v>
      </c>
    </row>
    <row r="219" spans="1:5">
      <c r="A219" s="411" t="str">
        <f t="shared" si="4"/>
        <v>Consom-mation kWh/an</v>
      </c>
      <c r="B219" s="409" t="s">
        <v>236</v>
      </c>
      <c r="C219" s="411" t="s">
        <v>38</v>
      </c>
      <c r="D219" s="411" t="s">
        <v>710</v>
      </c>
      <c r="E219" s="409" t="s">
        <v>373</v>
      </c>
    </row>
    <row r="220" spans="1:5" ht="22.5">
      <c r="A220" s="411" t="str">
        <f t="shared" si="4"/>
        <v>Kg CO₂/an</v>
      </c>
      <c r="B220" s="409" t="s">
        <v>236</v>
      </c>
      <c r="C220" s="418" t="s">
        <v>386</v>
      </c>
      <c r="D220" s="418" t="s">
        <v>707</v>
      </c>
      <c r="E220" s="409" t="s">
        <v>374</v>
      </c>
    </row>
    <row r="221" spans="1:5" ht="22.5">
      <c r="A221" s="411" t="str">
        <f t="shared" si="4"/>
        <v>Kg CO₂/
an*m²</v>
      </c>
      <c r="B221" s="409" t="s">
        <v>236</v>
      </c>
      <c r="C221" s="418" t="s">
        <v>387</v>
      </c>
      <c r="D221" s="418" t="s">
        <v>623</v>
      </c>
      <c r="E221" s="409" t="s">
        <v>375</v>
      </c>
    </row>
    <row r="222" spans="1:5">
      <c r="A222" s="411" t="str">
        <f t="shared" si="4"/>
        <v xml:space="preserve">Facteurs de correction </v>
      </c>
      <c r="B222" s="409" t="s">
        <v>236</v>
      </c>
      <c r="C222" s="411" t="s">
        <v>49</v>
      </c>
      <c r="D222" s="411" t="s">
        <v>625</v>
      </c>
      <c r="E222" s="409" t="s">
        <v>376</v>
      </c>
    </row>
    <row r="223" spans="1:5" ht="22.5">
      <c r="A223" s="411" t="str">
        <f t="shared" si="4"/>
        <v>Total
Kg CO₂/an</v>
      </c>
      <c r="B223" s="409" t="s">
        <v>236</v>
      </c>
      <c r="C223" s="418" t="s">
        <v>389</v>
      </c>
      <c r="D223" s="418" t="s">
        <v>626</v>
      </c>
      <c r="E223" s="409" t="s">
        <v>377</v>
      </c>
    </row>
    <row r="224" spans="1:5" ht="22.5">
      <c r="A224" s="411" t="str">
        <f t="shared" si="4"/>
        <v>Total
Kg CO₂/an*m²</v>
      </c>
      <c r="B224" s="409" t="s">
        <v>236</v>
      </c>
      <c r="C224" s="418" t="s">
        <v>390</v>
      </c>
      <c r="D224" s="418" t="s">
        <v>627</v>
      </c>
      <c r="E224" s="409" t="s">
        <v>378</v>
      </c>
    </row>
    <row r="225" spans="1:5">
      <c r="A225" s="411" t="str">
        <f t="shared" si="4"/>
        <v>Évaluation</v>
      </c>
      <c r="B225" s="409" t="s">
        <v>236</v>
      </c>
      <c r="C225" s="411" t="s">
        <v>50</v>
      </c>
      <c r="D225" s="411" t="s">
        <v>588</v>
      </c>
      <c r="E225" s="409" t="s">
        <v>379</v>
      </c>
    </row>
    <row r="226" spans="1:5">
      <c r="A226" s="411" t="str">
        <f t="shared" si="4"/>
        <v>Source:</v>
      </c>
      <c r="B226" s="409" t="s">
        <v>236</v>
      </c>
      <c r="C226" s="411" t="s">
        <v>128</v>
      </c>
      <c r="D226" s="411" t="s">
        <v>628</v>
      </c>
      <c r="E226" s="409" t="s">
        <v>380</v>
      </c>
    </row>
    <row r="227" spans="1:5">
      <c r="A227" s="411" t="str">
        <f t="shared" si="4"/>
        <v>Explications:</v>
      </c>
      <c r="B227" s="409" t="s">
        <v>236</v>
      </c>
      <c r="C227" s="411" t="s">
        <v>129</v>
      </c>
      <c r="D227" s="411" t="s">
        <v>629</v>
      </c>
      <c r="E227" s="409" t="s">
        <v>381</v>
      </c>
    </row>
    <row r="228" spans="1:5">
      <c r="A228" s="411" t="str">
        <f t="shared" si="4"/>
        <v>Onglet Bases de données, 2) Bases de données sur les émissions de gaz à effet de serre, à partir de la ligne 116</v>
      </c>
      <c r="B228" s="409" t="s">
        <v>236</v>
      </c>
      <c r="C228" s="411" t="s">
        <v>131</v>
      </c>
      <c r="D228" s="411" t="s">
        <v>630</v>
      </c>
      <c r="E228" s="409" t="s">
        <v>382</v>
      </c>
    </row>
    <row r="229" spans="1:5">
      <c r="A229" s="411" t="str">
        <f t="shared" si="4"/>
        <v>Explication de l'évaluation</v>
      </c>
      <c r="B229" s="409" t="s">
        <v>236</v>
      </c>
      <c r="C229" s="411" t="s">
        <v>51</v>
      </c>
      <c r="D229" s="411" t="s">
        <v>631</v>
      </c>
      <c r="E229" s="409" t="s">
        <v>383</v>
      </c>
    </row>
    <row r="230" spans="1:5" ht="22.5">
      <c r="A230" s="411" t="str">
        <f t="shared" si="4"/>
        <v>Valeurs
(kgCO₂/an*m²)</v>
      </c>
      <c r="B230" s="409" t="s">
        <v>236</v>
      </c>
      <c r="C230" s="418" t="s">
        <v>388</v>
      </c>
      <c r="D230" s="418" t="s">
        <v>661</v>
      </c>
      <c r="E230" s="409" t="s">
        <v>412</v>
      </c>
    </row>
    <row r="231" spans="1:5">
      <c r="A231" s="411" t="str">
        <f t="shared" si="4"/>
        <v>Évaluation</v>
      </c>
      <c r="B231" s="409" t="s">
        <v>236</v>
      </c>
      <c r="C231" s="411" t="s">
        <v>50</v>
      </c>
      <c r="D231" s="411" t="s">
        <v>588</v>
      </c>
      <c r="E231" s="409" t="s">
        <v>413</v>
      </c>
    </row>
    <row r="232" spans="1:5">
      <c r="A232" s="409"/>
      <c r="B232" s="409"/>
      <c r="C232" s="409"/>
      <c r="D232" s="409"/>
      <c r="E232" s="409"/>
    </row>
    <row r="233" spans="1:5">
      <c r="A233" s="411" t="str">
        <f t="shared" si="4"/>
        <v>1) Bases de données Consommation totale d'énergie</v>
      </c>
      <c r="B233" s="409" t="s">
        <v>95</v>
      </c>
      <c r="C233" s="411" t="s">
        <v>122</v>
      </c>
      <c r="D233" s="411" t="s">
        <v>650</v>
      </c>
      <c r="E233" s="409" t="s">
        <v>414</v>
      </c>
    </row>
    <row r="234" spans="1:5">
      <c r="A234" s="411" t="str">
        <f t="shared" si="4"/>
        <v>Mesure de la consommation d'énergie</v>
      </c>
      <c r="B234" s="409" t="s">
        <v>95</v>
      </c>
      <c r="C234" s="411" t="s">
        <v>84</v>
      </c>
      <c r="D234" s="411" t="s">
        <v>652</v>
      </c>
      <c r="E234" s="409" t="s">
        <v>552</v>
      </c>
    </row>
    <row r="235" spans="1:5">
      <c r="A235" s="411" t="str">
        <f t="shared" ref="A235:A236" si="5">IF($A$1=$A$4,C235,IF($A$1=$A$5,D235,IF($A$1=$A$6,E235)))</f>
        <v>Consommation totale d'énergie</v>
      </c>
      <c r="B235" s="409" t="s">
        <v>95</v>
      </c>
      <c r="C235" s="411" t="s">
        <v>85</v>
      </c>
      <c r="D235" s="411" t="s">
        <v>651</v>
      </c>
      <c r="E235" s="409" t="s">
        <v>415</v>
      </c>
    </row>
    <row r="236" spans="1:5" ht="11.25" customHeight="1">
      <c r="A236" s="411" t="str">
        <f t="shared" si="5"/>
        <v>MJ/m²*an</v>
      </c>
      <c r="B236" s="409" t="s">
        <v>95</v>
      </c>
      <c r="C236" s="419" t="s">
        <v>436</v>
      </c>
      <c r="D236" s="419" t="s">
        <v>680</v>
      </c>
      <c r="E236" s="409" t="s">
        <v>553</v>
      </c>
    </row>
    <row r="237" spans="1:5" ht="12" customHeight="1">
      <c r="A237" s="411" t="str">
        <f t="shared" ref="A237:A258" si="6">IF($A$1=$A$4,C237,IF($A$1=$A$5,D237,IF($A$1=$A$6,E237)))</f>
        <v>MJ/m²*an</v>
      </c>
      <c r="B237" s="409" t="s">
        <v>95</v>
      </c>
      <c r="C237" s="419" t="s">
        <v>436</v>
      </c>
      <c r="D237" s="419" t="s">
        <v>680</v>
      </c>
      <c r="E237" s="409" t="s">
        <v>416</v>
      </c>
    </row>
    <row r="238" spans="1:5" ht="12" customHeight="1">
      <c r="A238" s="411" t="str">
        <f t="shared" si="6"/>
        <v>MJ/m²*an</v>
      </c>
      <c r="B238" s="409" t="s">
        <v>95</v>
      </c>
      <c r="C238" s="419" t="s">
        <v>436</v>
      </c>
      <c r="D238" s="419" t="s">
        <v>680</v>
      </c>
      <c r="E238" s="409" t="s">
        <v>417</v>
      </c>
    </row>
    <row r="239" spans="1:5" ht="11.25" customHeight="1">
      <c r="A239" s="411" t="str">
        <f t="shared" si="6"/>
        <v>Type de bâtiment</v>
      </c>
      <c r="B239" s="409" t="s">
        <v>95</v>
      </c>
      <c r="C239" s="411" t="s">
        <v>3</v>
      </c>
      <c r="D239" s="411" t="s">
        <v>569</v>
      </c>
      <c r="E239" s="409" t="s">
        <v>418</v>
      </c>
    </row>
    <row r="240" spans="1:5" ht="12.75" customHeight="1">
      <c r="A240" s="411" t="str">
        <f t="shared" si="6"/>
        <v>Élevée</v>
      </c>
      <c r="B240" s="409" t="s">
        <v>95</v>
      </c>
      <c r="C240" s="411" t="s">
        <v>16</v>
      </c>
      <c r="D240" s="411" t="s">
        <v>601</v>
      </c>
      <c r="E240" s="409" t="s">
        <v>419</v>
      </c>
    </row>
    <row r="241" spans="1:5" ht="12.75" customHeight="1">
      <c r="A241" s="411" t="str">
        <f t="shared" si="6"/>
        <v>Moyenne</v>
      </c>
      <c r="B241" s="409" t="s">
        <v>95</v>
      </c>
      <c r="C241" s="411" t="s">
        <v>17</v>
      </c>
      <c r="D241" s="411" t="s">
        <v>602</v>
      </c>
      <c r="E241" s="409" t="s">
        <v>420</v>
      </c>
    </row>
    <row r="242" spans="1:5" ht="12.75" customHeight="1">
      <c r="A242" s="411" t="str">
        <f t="shared" si="6"/>
        <v>Mauvaise</v>
      </c>
      <c r="B242" s="409" t="s">
        <v>95</v>
      </c>
      <c r="C242" s="411" t="s">
        <v>18</v>
      </c>
      <c r="D242" s="411" t="s">
        <v>653</v>
      </c>
      <c r="E242" s="409" t="s">
        <v>421</v>
      </c>
    </row>
    <row r="243" spans="1:5" ht="12.75" customHeight="1">
      <c r="A243" s="411" t="str">
        <f t="shared" si="6"/>
        <v>Une modification des valeurs surlignées en rouge a des répercussions sur la notation!</v>
      </c>
      <c r="B243" s="409" t="s">
        <v>95</v>
      </c>
      <c r="C243" s="411" t="s">
        <v>101</v>
      </c>
      <c r="D243" s="411" t="s">
        <v>654</v>
      </c>
      <c r="E243" s="409" t="s">
        <v>422</v>
      </c>
    </row>
    <row r="244" spans="1:5" ht="12.75" customHeight="1">
      <c r="A244" s="411" t="str">
        <f t="shared" si="6"/>
        <v>← La KBOB ne dispose d'aucune valeur. Nous acceptons volontiers d'autres informations/données.</v>
      </c>
      <c r="B244" s="409" t="s">
        <v>95</v>
      </c>
      <c r="C244" s="411" t="s">
        <v>105</v>
      </c>
      <c r="D244" s="411" t="s">
        <v>655</v>
      </c>
      <c r="E244" s="409" t="s">
        <v>423</v>
      </c>
    </row>
    <row r="245" spans="1:5" ht="12" customHeight="1">
      <c r="A245" s="411" t="str">
        <f t="shared" si="6"/>
        <v>Valeur d'1 décimale après la virgule pour l'évaluation</v>
      </c>
      <c r="B245" s="409" t="s">
        <v>95</v>
      </c>
      <c r="C245" s="411" t="s">
        <v>94</v>
      </c>
      <c r="D245" s="411" t="s">
        <v>656</v>
      </c>
      <c r="E245" s="409" t="s">
        <v>424</v>
      </c>
    </row>
    <row r="246" spans="1:5">
      <c r="A246" s="411" t="str">
        <f t="shared" si="6"/>
        <v>Note</v>
      </c>
      <c r="B246" s="409" t="s">
        <v>95</v>
      </c>
      <c r="C246" s="411" t="s">
        <v>100</v>
      </c>
      <c r="D246" s="411" t="s">
        <v>100</v>
      </c>
      <c r="E246" s="409" t="s">
        <v>425</v>
      </c>
    </row>
    <row r="247" spans="1:5">
      <c r="A247" s="411" t="str">
        <f t="shared" si="6"/>
        <v>Élevée</v>
      </c>
      <c r="B247" s="409" t="s">
        <v>95</v>
      </c>
      <c r="C247" s="411" t="s">
        <v>16</v>
      </c>
      <c r="D247" s="411" t="s">
        <v>601</v>
      </c>
      <c r="E247" s="409" t="s">
        <v>426</v>
      </c>
    </row>
    <row r="248" spans="1:5">
      <c r="A248" s="411" t="str">
        <f t="shared" si="6"/>
        <v>Moyenne</v>
      </c>
      <c r="B248" s="409" t="s">
        <v>95</v>
      </c>
      <c r="C248" s="411" t="s">
        <v>17</v>
      </c>
      <c r="D248" s="411" t="s">
        <v>602</v>
      </c>
      <c r="E248" s="409" t="s">
        <v>427</v>
      </c>
    </row>
    <row r="249" spans="1:5">
      <c r="A249" s="411" t="str">
        <f t="shared" si="6"/>
        <v>Mauvaise</v>
      </c>
      <c r="B249" s="409" t="s">
        <v>95</v>
      </c>
      <c r="C249" s="411" t="s">
        <v>18</v>
      </c>
      <c r="D249" s="411" t="s">
        <v>653</v>
      </c>
      <c r="E249" s="409" t="s">
        <v>428</v>
      </c>
    </row>
    <row r="250" spans="1:5">
      <c r="A250" s="411" t="str">
        <f t="shared" si="6"/>
        <v>Déduction de la valeur pour l'évaluation</v>
      </c>
      <c r="B250" s="409" t="s">
        <v>95</v>
      </c>
      <c r="C250" s="411" t="s">
        <v>102</v>
      </c>
      <c r="D250" s="411" t="s">
        <v>657</v>
      </c>
      <c r="E250" s="409" t="s">
        <v>429</v>
      </c>
    </row>
    <row r="251" spans="1:5">
      <c r="A251" s="411" t="str">
        <f t="shared" si="6"/>
        <v>SRE</v>
      </c>
      <c r="B251" s="409" t="s">
        <v>95</v>
      </c>
      <c r="C251" s="411" t="s">
        <v>80</v>
      </c>
      <c r="D251" s="411" t="s">
        <v>574</v>
      </c>
      <c r="E251" s="409" t="s">
        <v>430</v>
      </c>
    </row>
    <row r="252" spans="1:5">
      <c r="A252" s="411" t="str">
        <f t="shared" si="6"/>
        <v>Consommation d'énergie</v>
      </c>
      <c r="B252" s="409" t="s">
        <v>95</v>
      </c>
      <c r="C252" s="411" t="s">
        <v>103</v>
      </c>
      <c r="D252" s="411" t="s">
        <v>658</v>
      </c>
      <c r="E252" s="409" t="s">
        <v>431</v>
      </c>
    </row>
    <row r="253" spans="1:5">
      <c r="A253" s="411" t="str">
        <f t="shared" si="6"/>
        <v>N° de bâti.</v>
      </c>
      <c r="B253" s="409" t="s">
        <v>95</v>
      </c>
      <c r="C253" s="411" t="s">
        <v>92</v>
      </c>
      <c r="D253" s="411" t="s">
        <v>711</v>
      </c>
      <c r="E253" s="409" t="s">
        <v>432</v>
      </c>
    </row>
    <row r="254" spans="1:5">
      <c r="A254" s="411" t="str">
        <f t="shared" si="6"/>
        <v>Type de bâtiment</v>
      </c>
      <c r="B254" s="409" t="s">
        <v>95</v>
      </c>
      <c r="C254" s="411" t="s">
        <v>3</v>
      </c>
      <c r="D254" s="411" t="s">
        <v>569</v>
      </c>
      <c r="E254" s="409" t="s">
        <v>554</v>
      </c>
    </row>
    <row r="255" spans="1:5">
      <c r="A255" s="411" t="str">
        <f t="shared" si="6"/>
        <v>Coûts d'exploit.</v>
      </c>
      <c r="B255" s="409" t="s">
        <v>95</v>
      </c>
      <c r="C255" s="411" t="s">
        <v>25</v>
      </c>
      <c r="D255" s="411" t="s">
        <v>712</v>
      </c>
      <c r="E255" s="409" t="s">
        <v>433</v>
      </c>
    </row>
    <row r="256" spans="1:5">
      <c r="A256" s="411" t="str">
        <f t="shared" si="6"/>
        <v>Éval.</v>
      </c>
      <c r="B256" s="409" t="s">
        <v>95</v>
      </c>
      <c r="C256" s="411" t="s">
        <v>69</v>
      </c>
      <c r="D256" s="411" t="s">
        <v>697</v>
      </c>
      <c r="E256" s="409" t="s">
        <v>555</v>
      </c>
    </row>
    <row r="257" spans="1:5">
      <c r="A257" s="411" t="str">
        <f t="shared" si="6"/>
        <v>m²</v>
      </c>
      <c r="B257" s="409" t="s">
        <v>95</v>
      </c>
      <c r="C257" s="411" t="s">
        <v>336</v>
      </c>
      <c r="D257" s="411" t="s">
        <v>336</v>
      </c>
      <c r="E257" s="409" t="s">
        <v>434</v>
      </c>
    </row>
    <row r="258" spans="1:5">
      <c r="A258" s="411" t="str">
        <f t="shared" si="6"/>
        <v>MJ</v>
      </c>
      <c r="B258" s="409" t="s">
        <v>95</v>
      </c>
      <c r="C258" s="411" t="s">
        <v>68</v>
      </c>
      <c r="D258" s="411" t="s">
        <v>68</v>
      </c>
      <c r="E258" s="409" t="s">
        <v>435</v>
      </c>
    </row>
    <row r="259" spans="1:5">
      <c r="A259" s="411"/>
      <c r="B259" s="409" t="s">
        <v>95</v>
      </c>
      <c r="C259" s="411"/>
      <c r="D259" s="411"/>
      <c r="E259" s="409" t="s">
        <v>443</v>
      </c>
    </row>
    <row r="260" spans="1:5">
      <c r="A260" s="411" t="str">
        <f t="shared" ref="A260:A320" si="7">IF($A$1=$A$4,C260,IF($A$1=$A$5,D260,IF($A$1=$A$6,E260)))</f>
        <v>2) Bases de données sur les émissions de gaz à effet de serre</v>
      </c>
      <c r="B260" s="409" t="s">
        <v>95</v>
      </c>
      <c r="C260" s="411" t="s">
        <v>123</v>
      </c>
      <c r="D260" s="411" t="s">
        <v>660</v>
      </c>
      <c r="E260" s="409" t="s">
        <v>444</v>
      </c>
    </row>
    <row r="261" spans="1:5">
      <c r="A261" s="411" t="str">
        <f t="shared" si="7"/>
        <v>Explication de l'évaluation</v>
      </c>
      <c r="B261" s="409" t="s">
        <v>95</v>
      </c>
      <c r="C261" s="411" t="s">
        <v>51</v>
      </c>
      <c r="D261" s="411" t="s">
        <v>631</v>
      </c>
      <c r="E261" s="409" t="s">
        <v>445</v>
      </c>
    </row>
    <row r="262" spans="1:5" ht="12.75" customHeight="1">
      <c r="A262" s="411" t="str">
        <f t="shared" si="7"/>
        <v>Élevée</v>
      </c>
      <c r="B262" s="409" t="s">
        <v>95</v>
      </c>
      <c r="C262" s="411" t="s">
        <v>16</v>
      </c>
      <c r="D262" s="411" t="s">
        <v>601</v>
      </c>
      <c r="E262" s="409" t="s">
        <v>446</v>
      </c>
    </row>
    <row r="263" spans="1:5" ht="12.75" customHeight="1">
      <c r="A263" s="411" t="str">
        <f t="shared" si="7"/>
        <v>Moyenne</v>
      </c>
      <c r="B263" s="409" t="s">
        <v>95</v>
      </c>
      <c r="C263" s="411" t="s">
        <v>17</v>
      </c>
      <c r="D263" s="411" t="s">
        <v>602</v>
      </c>
      <c r="E263" s="409" t="s">
        <v>447</v>
      </c>
    </row>
    <row r="264" spans="1:5" ht="12.75" customHeight="1">
      <c r="A264" s="411" t="str">
        <f t="shared" si="7"/>
        <v>Mauvaise</v>
      </c>
      <c r="B264" s="409" t="s">
        <v>95</v>
      </c>
      <c r="C264" s="411" t="s">
        <v>18</v>
      </c>
      <c r="D264" s="411" t="s">
        <v>653</v>
      </c>
      <c r="E264" s="409" t="s">
        <v>448</v>
      </c>
    </row>
    <row r="265" spans="1:5" ht="12.75" customHeight="1">
      <c r="A265" s="411" t="str">
        <f t="shared" si="7"/>
        <v>Valeurs (kgCO₂/an*m²)</v>
      </c>
      <c r="B265" s="409" t="s">
        <v>95</v>
      </c>
      <c r="C265" s="411" t="s">
        <v>437</v>
      </c>
      <c r="D265" s="411" t="s">
        <v>662</v>
      </c>
      <c r="E265" s="409" t="s">
        <v>449</v>
      </c>
    </row>
    <row r="266" spans="1:5">
      <c r="A266" s="411" t="str">
        <f t="shared" si="7"/>
        <v>Évaluation</v>
      </c>
      <c r="B266" s="409" t="s">
        <v>95</v>
      </c>
      <c r="C266" s="411" t="s">
        <v>50</v>
      </c>
      <c r="D266" s="411" t="s">
        <v>588</v>
      </c>
      <c r="E266" s="409" t="s">
        <v>450</v>
      </c>
    </row>
    <row r="267" spans="1:5">
      <c r="A267" s="411" t="str">
        <f t="shared" si="7"/>
        <v>Les sources d'énergie suivantes ont. été prises en compte:</v>
      </c>
      <c r="B267" s="409" t="s">
        <v>95</v>
      </c>
      <c r="C267" s="411" t="s">
        <v>438</v>
      </c>
      <c r="D267" s="411" t="s">
        <v>726</v>
      </c>
      <c r="E267" s="409" t="s">
        <v>451</v>
      </c>
    </row>
    <row r="268" spans="1:5">
      <c r="A268" s="411" t="str">
        <f t="shared" si="7"/>
        <v>facteurs de correction</v>
      </c>
      <c r="B268" s="409" t="s">
        <v>95</v>
      </c>
      <c r="C268" s="411" t="s">
        <v>49</v>
      </c>
      <c r="D268" s="411" t="s">
        <v>663</v>
      </c>
      <c r="E268" s="409" t="s">
        <v>452</v>
      </c>
    </row>
    <row r="269" spans="1:5">
      <c r="A269" s="411" t="str">
        <f t="shared" si="7"/>
        <v>Mazout EL</v>
      </c>
      <c r="B269" s="409" t="s">
        <v>95</v>
      </c>
      <c r="C269" s="411" t="s">
        <v>111</v>
      </c>
      <c r="D269" s="411" t="s">
        <v>664</v>
      </c>
      <c r="E269" s="409" t="s">
        <v>453</v>
      </c>
    </row>
    <row r="270" spans="1:5">
      <c r="A270" s="411" t="str">
        <f t="shared" si="7"/>
        <v>Gaz naturel</v>
      </c>
      <c r="B270" s="409" t="s">
        <v>95</v>
      </c>
      <c r="C270" s="411" t="s">
        <v>43</v>
      </c>
      <c r="D270" s="411" t="s">
        <v>617</v>
      </c>
      <c r="E270" s="409" t="s">
        <v>454</v>
      </c>
    </row>
    <row r="271" spans="1:5">
      <c r="A271" s="411" t="str">
        <f t="shared" si="7"/>
        <v>Coke de houille</v>
      </c>
      <c r="B271" s="409" t="s">
        <v>95</v>
      </c>
      <c r="C271" s="411" t="s">
        <v>114</v>
      </c>
      <c r="D271" s="411" t="s">
        <v>665</v>
      </c>
      <c r="E271" s="409" t="s">
        <v>455</v>
      </c>
    </row>
    <row r="272" spans="1:5">
      <c r="A272" s="411" t="str">
        <f t="shared" si="7"/>
        <v>Bois (bûches)</v>
      </c>
      <c r="B272" s="409" t="s">
        <v>95</v>
      </c>
      <c r="C272" s="411" t="s">
        <v>45</v>
      </c>
      <c r="D272" s="411" t="s">
        <v>619</v>
      </c>
      <c r="E272" s="409" t="s">
        <v>456</v>
      </c>
    </row>
    <row r="273" spans="1:5">
      <c r="A273" s="411" t="str">
        <f t="shared" si="7"/>
        <v>Copeaux de bois</v>
      </c>
      <c r="B273" s="409" t="s">
        <v>95</v>
      </c>
      <c r="C273" s="411" t="s">
        <v>46</v>
      </c>
      <c r="D273" s="411" t="s">
        <v>620</v>
      </c>
      <c r="E273" s="409" t="s">
        <v>457</v>
      </c>
    </row>
    <row r="274" spans="1:5">
      <c r="A274" s="411" t="str">
        <f t="shared" si="7"/>
        <v>Granules (pellets)</v>
      </c>
      <c r="B274" s="409" t="s">
        <v>95</v>
      </c>
      <c r="C274" s="411" t="s">
        <v>127</v>
      </c>
      <c r="D274" s="411" t="s">
        <v>718</v>
      </c>
      <c r="E274" s="409" t="s">
        <v>458</v>
      </c>
    </row>
    <row r="275" spans="1:5">
      <c r="A275" s="411" t="str">
        <f t="shared" si="7"/>
        <v>Chauffage à distance, moyenne réseaux CH</v>
      </c>
      <c r="B275" s="409" t="s">
        <v>95</v>
      </c>
      <c r="C275" s="411" t="s">
        <v>118</v>
      </c>
      <c r="D275" s="411" t="s">
        <v>666</v>
      </c>
      <c r="E275" s="409" t="s">
        <v>459</v>
      </c>
    </row>
    <row r="276" spans="1:5">
      <c r="A276" s="411" t="str">
        <f t="shared" si="7"/>
        <v>Pompe à chaleur électrique air-eau</v>
      </c>
      <c r="B276" s="409" t="s">
        <v>95</v>
      </c>
      <c r="C276" s="411" t="s">
        <v>137</v>
      </c>
      <c r="D276" s="418" t="s">
        <v>719</v>
      </c>
      <c r="E276" s="409" t="s">
        <v>460</v>
      </c>
    </row>
    <row r="277" spans="1:5">
      <c r="A277" s="411" t="str">
        <f t="shared" si="7"/>
        <v>Pompe à chaleur électrique sonde géothermique</v>
      </c>
      <c r="B277" s="409" t="s">
        <v>95</v>
      </c>
      <c r="C277" s="411" t="s">
        <v>138</v>
      </c>
      <c r="D277" s="418" t="s">
        <v>720</v>
      </c>
      <c r="E277" s="409" t="s">
        <v>461</v>
      </c>
    </row>
    <row r="278" spans="1:5">
      <c r="A278" s="411" t="str">
        <f t="shared" si="7"/>
        <v>Mix consommateur CH</v>
      </c>
      <c r="B278" s="409" t="s">
        <v>95</v>
      </c>
      <c r="C278" s="411" t="s">
        <v>120</v>
      </c>
      <c r="D278" s="411" t="s">
        <v>667</v>
      </c>
      <c r="E278" s="409" t="s">
        <v>462</v>
      </c>
    </row>
    <row r="279" spans="1:5">
      <c r="A279" s="411" t="str">
        <f t="shared" si="7"/>
        <v>Photovoltaïque</v>
      </c>
      <c r="B279" s="409" t="s">
        <v>95</v>
      </c>
      <c r="C279" s="411" t="s">
        <v>48</v>
      </c>
      <c r="D279" s="411" t="s">
        <v>622</v>
      </c>
      <c r="E279" s="409" t="s">
        <v>463</v>
      </c>
    </row>
    <row r="280" spans="1:5">
      <c r="A280" s="411" t="str">
        <f t="shared" si="7"/>
        <v>kWh</v>
      </c>
      <c r="B280" s="409" t="s">
        <v>95</v>
      </c>
      <c r="C280" s="411" t="s">
        <v>132</v>
      </c>
      <c r="D280" s="411" t="s">
        <v>132</v>
      </c>
      <c r="E280" s="409" t="s">
        <v>464</v>
      </c>
    </row>
    <row r="281" spans="1:5">
      <c r="A281" s="411" t="str">
        <f t="shared" si="7"/>
        <v>kWh</v>
      </c>
      <c r="B281" s="409" t="s">
        <v>95</v>
      </c>
      <c r="C281" s="411" t="s">
        <v>132</v>
      </c>
      <c r="D281" s="411" t="s">
        <v>132</v>
      </c>
      <c r="E281" s="409" t="s">
        <v>465</v>
      </c>
    </row>
    <row r="282" spans="1:5">
      <c r="A282" s="411" t="str">
        <f t="shared" si="7"/>
        <v>kWh</v>
      </c>
      <c r="B282" s="409" t="s">
        <v>95</v>
      </c>
      <c r="C282" s="411" t="s">
        <v>132</v>
      </c>
      <c r="D282" s="411" t="s">
        <v>132</v>
      </c>
      <c r="E282" s="409" t="s">
        <v>466</v>
      </c>
    </row>
    <row r="283" spans="1:5">
      <c r="A283" s="411" t="str">
        <f t="shared" si="7"/>
        <v>kWh</v>
      </c>
      <c r="B283" s="409" t="s">
        <v>95</v>
      </c>
      <c r="C283" s="411" t="s">
        <v>132</v>
      </c>
      <c r="D283" s="411" t="s">
        <v>132</v>
      </c>
      <c r="E283" s="409" t="s">
        <v>467</v>
      </c>
    </row>
    <row r="284" spans="1:5">
      <c r="A284" s="411" t="str">
        <f t="shared" si="7"/>
        <v>kWh</v>
      </c>
      <c r="B284" s="409" t="s">
        <v>95</v>
      </c>
      <c r="C284" s="411" t="s">
        <v>132</v>
      </c>
      <c r="D284" s="411" t="s">
        <v>132</v>
      </c>
      <c r="E284" s="409" t="s">
        <v>468</v>
      </c>
    </row>
    <row r="285" spans="1:5">
      <c r="A285" s="411" t="str">
        <f t="shared" si="7"/>
        <v>kWh</v>
      </c>
      <c r="B285" s="409" t="s">
        <v>95</v>
      </c>
      <c r="C285" s="411" t="s">
        <v>132</v>
      </c>
      <c r="D285" s="411" t="s">
        <v>132</v>
      </c>
      <c r="E285" s="409" t="s">
        <v>469</v>
      </c>
    </row>
    <row r="286" spans="1:5">
      <c r="A286" s="411" t="str">
        <f t="shared" si="7"/>
        <v>kWh</v>
      </c>
      <c r="B286" s="409" t="s">
        <v>95</v>
      </c>
      <c r="C286" s="411" t="s">
        <v>132</v>
      </c>
      <c r="D286" s="411" t="s">
        <v>132</v>
      </c>
      <c r="E286" s="409" t="s">
        <v>470</v>
      </c>
    </row>
    <row r="287" spans="1:5">
      <c r="A287" s="411" t="str">
        <f t="shared" si="7"/>
        <v>kWh</v>
      </c>
      <c r="B287" s="409" t="s">
        <v>95</v>
      </c>
      <c r="C287" s="411" t="s">
        <v>132</v>
      </c>
      <c r="D287" s="411" t="s">
        <v>132</v>
      </c>
      <c r="E287" s="409" t="s">
        <v>471</v>
      </c>
    </row>
    <row r="288" spans="1:5">
      <c r="A288" s="411" t="str">
        <f t="shared" si="7"/>
        <v>kWh</v>
      </c>
      <c r="B288" s="409" t="s">
        <v>95</v>
      </c>
      <c r="C288" s="411" t="s">
        <v>132</v>
      </c>
      <c r="D288" s="411" t="s">
        <v>132</v>
      </c>
      <c r="E288" s="409" t="s">
        <v>472</v>
      </c>
    </row>
    <row r="289" spans="1:5">
      <c r="A289" s="411" t="str">
        <f t="shared" si="7"/>
        <v>kWh</v>
      </c>
      <c r="B289" s="409" t="s">
        <v>95</v>
      </c>
      <c r="C289" s="411" t="s">
        <v>132</v>
      </c>
      <c r="D289" s="411" t="s">
        <v>132</v>
      </c>
      <c r="E289" s="409" t="s">
        <v>473</v>
      </c>
    </row>
    <row r="290" spans="1:5">
      <c r="A290" s="411" t="str">
        <f t="shared" si="7"/>
        <v>kWh</v>
      </c>
      <c r="B290" s="409" t="s">
        <v>95</v>
      </c>
      <c r="C290" s="411" t="s">
        <v>132</v>
      </c>
      <c r="D290" s="411" t="s">
        <v>132</v>
      </c>
      <c r="E290" s="409" t="s">
        <v>474</v>
      </c>
    </row>
    <row r="291" spans="1:5">
      <c r="A291" s="411" t="str">
        <f t="shared" si="7"/>
        <v>en</v>
      </c>
      <c r="B291" s="409" t="s">
        <v>95</v>
      </c>
      <c r="C291" s="411" t="s">
        <v>133</v>
      </c>
      <c r="D291" s="411" t="s">
        <v>668</v>
      </c>
      <c r="E291" s="409" t="s">
        <v>475</v>
      </c>
    </row>
    <row r="292" spans="1:5">
      <c r="A292" s="411" t="str">
        <f t="shared" si="7"/>
        <v>en</v>
      </c>
      <c r="B292" s="409" t="s">
        <v>95</v>
      </c>
      <c r="C292" s="411" t="s">
        <v>133</v>
      </c>
      <c r="D292" s="411" t="s">
        <v>668</v>
      </c>
      <c r="E292" s="409" t="s">
        <v>476</v>
      </c>
    </row>
    <row r="293" spans="1:5">
      <c r="A293" s="411" t="str">
        <f t="shared" si="7"/>
        <v>en</v>
      </c>
      <c r="B293" s="409" t="s">
        <v>95</v>
      </c>
      <c r="C293" s="411" t="s">
        <v>133</v>
      </c>
      <c r="D293" s="411" t="s">
        <v>668</v>
      </c>
      <c r="E293" s="409" t="s">
        <v>477</v>
      </c>
    </row>
    <row r="294" spans="1:5">
      <c r="A294" s="411" t="str">
        <f t="shared" si="7"/>
        <v>en</v>
      </c>
      <c r="B294" s="409" t="s">
        <v>95</v>
      </c>
      <c r="C294" s="411" t="s">
        <v>133</v>
      </c>
      <c r="D294" s="411" t="s">
        <v>668</v>
      </c>
      <c r="E294" s="409" t="s">
        <v>478</v>
      </c>
    </row>
    <row r="295" spans="1:5">
      <c r="A295" s="411" t="str">
        <f t="shared" si="7"/>
        <v>en</v>
      </c>
      <c r="B295" s="409" t="s">
        <v>95</v>
      </c>
      <c r="C295" s="411" t="s">
        <v>133</v>
      </c>
      <c r="D295" s="411" t="s">
        <v>668</v>
      </c>
      <c r="E295" s="409" t="s">
        <v>479</v>
      </c>
    </row>
    <row r="296" spans="1:5">
      <c r="A296" s="411" t="str">
        <f t="shared" si="7"/>
        <v>en</v>
      </c>
      <c r="B296" s="409" t="s">
        <v>95</v>
      </c>
      <c r="C296" s="411" t="s">
        <v>133</v>
      </c>
      <c r="D296" s="411" t="s">
        <v>668</v>
      </c>
      <c r="E296" s="409" t="s">
        <v>480</v>
      </c>
    </row>
    <row r="297" spans="1:5">
      <c r="A297" s="411" t="str">
        <f t="shared" si="7"/>
        <v>en</v>
      </c>
      <c r="B297" s="409" t="s">
        <v>95</v>
      </c>
      <c r="C297" s="411" t="s">
        <v>133</v>
      </c>
      <c r="D297" s="411" t="s">
        <v>668</v>
      </c>
      <c r="E297" s="409" t="s">
        <v>481</v>
      </c>
    </row>
    <row r="298" spans="1:5">
      <c r="A298" s="411" t="str">
        <f t="shared" si="7"/>
        <v>litres</v>
      </c>
      <c r="B298" s="409" t="s">
        <v>95</v>
      </c>
      <c r="C298" s="411" t="s">
        <v>134</v>
      </c>
      <c r="D298" s="411" t="s">
        <v>669</v>
      </c>
      <c r="E298" s="409" t="s">
        <v>482</v>
      </c>
    </row>
    <row r="299" spans="1:5">
      <c r="A299" s="411" t="str">
        <f t="shared" si="7"/>
        <v>m³</v>
      </c>
      <c r="B299" s="409" t="s">
        <v>95</v>
      </c>
      <c r="C299" s="411" t="s">
        <v>439</v>
      </c>
      <c r="D299" s="411" t="s">
        <v>439</v>
      </c>
      <c r="E299" s="409" t="s">
        <v>483</v>
      </c>
    </row>
    <row r="300" spans="1:5">
      <c r="A300" s="411" t="str">
        <f t="shared" si="7"/>
        <v>kg</v>
      </c>
      <c r="B300" s="409" t="s">
        <v>95</v>
      </c>
      <c r="C300" s="411" t="s">
        <v>135</v>
      </c>
      <c r="D300" s="411" t="s">
        <v>135</v>
      </c>
      <c r="E300" s="409" t="s">
        <v>484</v>
      </c>
    </row>
    <row r="301" spans="1:5">
      <c r="A301" s="411" t="str">
        <f t="shared" si="7"/>
        <v>kg</v>
      </c>
      <c r="B301" s="409" t="s">
        <v>95</v>
      </c>
      <c r="C301" s="411" t="s">
        <v>135</v>
      </c>
      <c r="D301" s="411" t="s">
        <v>135</v>
      </c>
      <c r="E301" s="409" t="s">
        <v>485</v>
      </c>
    </row>
    <row r="302" spans="1:5">
      <c r="A302" s="411" t="str">
        <f t="shared" si="7"/>
        <v>kg</v>
      </c>
      <c r="B302" s="409" t="s">
        <v>95</v>
      </c>
      <c r="C302" s="411" t="s">
        <v>135</v>
      </c>
      <c r="D302" s="411" t="s">
        <v>135</v>
      </c>
      <c r="E302" s="409" t="s">
        <v>486</v>
      </c>
    </row>
    <row r="303" spans="1:5">
      <c r="A303" s="411" t="str">
        <f t="shared" si="7"/>
        <v>kg</v>
      </c>
      <c r="B303" s="409" t="s">
        <v>95</v>
      </c>
      <c r="C303" s="411" t="s">
        <v>135</v>
      </c>
      <c r="D303" s="411" t="s">
        <v>135</v>
      </c>
      <c r="E303" s="409" t="s">
        <v>487</v>
      </c>
    </row>
    <row r="304" spans="1:5">
      <c r="A304" s="411" t="str">
        <f t="shared" si="7"/>
        <v>MJ</v>
      </c>
      <c r="B304" s="409" t="s">
        <v>95</v>
      </c>
      <c r="C304" s="411" t="s">
        <v>68</v>
      </c>
      <c r="D304" s="411" t="s">
        <v>68</v>
      </c>
      <c r="E304" s="409" t="s">
        <v>488</v>
      </c>
    </row>
    <row r="305" spans="1:5">
      <c r="A305" s="411" t="str">
        <f t="shared" si="7"/>
        <v>Dans les données d'écobilans, l'unité de référence est le kWh. Pour la conversion en litres, m³, kg et MJ, les facteurs indiqués ci-contre ont été appliqués.</v>
      </c>
      <c r="B305" s="409" t="s">
        <v>95</v>
      </c>
      <c r="C305" s="411" t="s">
        <v>440</v>
      </c>
      <c r="D305" s="411" t="s">
        <v>714</v>
      </c>
      <c r="E305" s="409" t="s">
        <v>489</v>
      </c>
    </row>
    <row r="306" spans="1:5">
      <c r="A306" s="411" t="str">
        <f t="shared" si="7"/>
        <v>Source données d'écobilans:</v>
      </c>
      <c r="B306" s="409" t="s">
        <v>95</v>
      </c>
      <c r="C306" s="411" t="s">
        <v>543</v>
      </c>
      <c r="D306" s="411" t="s">
        <v>713</v>
      </c>
      <c r="E306" s="409" t="s">
        <v>490</v>
      </c>
    </row>
    <row r="307" spans="1:5">
      <c r="A307" s="411" t="str">
        <f t="shared" si="7"/>
        <v>Valeur d'1 décimale après la virgule pour l'évaluation</v>
      </c>
      <c r="B307" s="409" t="s">
        <v>95</v>
      </c>
      <c r="C307" s="411" t="s">
        <v>94</v>
      </c>
      <c r="D307" s="411" t="s">
        <v>656</v>
      </c>
      <c r="E307" s="409" t="s">
        <v>491</v>
      </c>
    </row>
    <row r="308" spans="1:5">
      <c r="A308" s="411" t="str">
        <f t="shared" si="7"/>
        <v>Note</v>
      </c>
      <c r="B308" s="409" t="s">
        <v>95</v>
      </c>
      <c r="C308" s="411" t="s">
        <v>100</v>
      </c>
      <c r="D308" s="411" t="s">
        <v>100</v>
      </c>
      <c r="E308" s="409" t="s">
        <v>492</v>
      </c>
    </row>
    <row r="309" spans="1:5">
      <c r="A309" s="411" t="str">
        <f t="shared" si="7"/>
        <v>Élevée</v>
      </c>
      <c r="B309" s="409" t="s">
        <v>95</v>
      </c>
      <c r="C309" s="411" t="s">
        <v>16</v>
      </c>
      <c r="D309" s="411" t="s">
        <v>601</v>
      </c>
      <c r="E309" s="409" t="s">
        <v>493</v>
      </c>
    </row>
    <row r="310" spans="1:5">
      <c r="A310" s="411" t="str">
        <f t="shared" si="7"/>
        <v>Moyenne</v>
      </c>
      <c r="B310" s="409" t="s">
        <v>95</v>
      </c>
      <c r="C310" s="411" t="s">
        <v>17</v>
      </c>
      <c r="D310" s="411" t="s">
        <v>602</v>
      </c>
      <c r="E310" s="409" t="s">
        <v>494</v>
      </c>
    </row>
    <row r="311" spans="1:5">
      <c r="A311" s="411" t="str">
        <f t="shared" si="7"/>
        <v>Mauvaise</v>
      </c>
      <c r="B311" s="409" t="s">
        <v>95</v>
      </c>
      <c r="C311" s="411" t="s">
        <v>18</v>
      </c>
      <c r="D311" s="411" t="s">
        <v>653</v>
      </c>
      <c r="E311" s="409" t="s">
        <v>495</v>
      </c>
    </row>
    <row r="312" spans="1:5">
      <c r="A312" s="411" t="str">
        <f t="shared" si="7"/>
        <v>Total</v>
      </c>
      <c r="B312" s="409" t="s">
        <v>95</v>
      </c>
      <c r="C312" s="411" t="s">
        <v>91</v>
      </c>
      <c r="D312" s="411" t="s">
        <v>91</v>
      </c>
      <c r="E312" s="409" t="s">
        <v>496</v>
      </c>
    </row>
    <row r="313" spans="1:5">
      <c r="A313" s="411" t="str">
        <f t="shared" si="7"/>
        <v>N° de bâtiment</v>
      </c>
      <c r="B313" s="409" t="s">
        <v>95</v>
      </c>
      <c r="C313" s="411" t="s">
        <v>92</v>
      </c>
      <c r="D313" s="411" t="s">
        <v>659</v>
      </c>
      <c r="E313" s="409" t="s">
        <v>497</v>
      </c>
    </row>
    <row r="314" spans="1:5">
      <c r="A314" s="411" t="str">
        <f t="shared" si="7"/>
        <v>Kg CO₂/an*m²</v>
      </c>
      <c r="B314" s="409" t="s">
        <v>95</v>
      </c>
      <c r="C314" s="411" t="s">
        <v>441</v>
      </c>
      <c r="D314" s="411" t="s">
        <v>670</v>
      </c>
      <c r="E314" s="409" t="s">
        <v>498</v>
      </c>
    </row>
    <row r="315" spans="1:5">
      <c r="A315" s="411" t="str">
        <f t="shared" si="7"/>
        <v>Éval.</v>
      </c>
      <c r="B315" s="409" t="s">
        <v>95</v>
      </c>
      <c r="C315" s="411" t="s">
        <v>69</v>
      </c>
      <c r="D315" s="411" t="s">
        <v>697</v>
      </c>
      <c r="E315" s="409" t="s">
        <v>499</v>
      </c>
    </row>
    <row r="316" spans="1:5">
      <c r="A316" s="411"/>
      <c r="B316" s="409" t="s">
        <v>95</v>
      </c>
      <c r="C316" s="411"/>
      <c r="D316" s="411"/>
      <c r="E316" s="409" t="s">
        <v>500</v>
      </c>
    </row>
    <row r="317" spans="1:5">
      <c r="A317" s="411" t="str">
        <f t="shared" si="7"/>
        <v>3) Bases de données Coûts d'exploitation sans production de chaleur</v>
      </c>
      <c r="B317" s="409" t="s">
        <v>95</v>
      </c>
      <c r="C317" s="411" t="s">
        <v>124</v>
      </c>
      <c r="D317" s="411" t="s">
        <v>671</v>
      </c>
      <c r="E317" s="409" t="s">
        <v>501</v>
      </c>
    </row>
    <row r="318" spans="1:5" ht="12" customHeight="1">
      <c r="A318" s="411" t="str">
        <f t="shared" si="7"/>
        <v>Calculs de surface, règles empiriques et facteurs</v>
      </c>
      <c r="B318" s="409" t="s">
        <v>95</v>
      </c>
      <c r="C318" s="411" t="s">
        <v>77</v>
      </c>
      <c r="D318" s="411" t="s">
        <v>672</v>
      </c>
      <c r="E318" s="409" t="s">
        <v>502</v>
      </c>
    </row>
    <row r="319" spans="1:5" ht="12" customHeight="1">
      <c r="A319" s="411" t="str">
        <f t="shared" si="7"/>
        <v>Coûts d'exploitation sans production de chaleur surfaces de référence: SR</v>
      </c>
      <c r="B319" s="409" t="s">
        <v>95</v>
      </c>
      <c r="C319" s="411" t="s">
        <v>76</v>
      </c>
      <c r="D319" s="418" t="s">
        <v>715</v>
      </c>
      <c r="E319" s="409" t="s">
        <v>503</v>
      </c>
    </row>
    <row r="320" spans="1:5" ht="12" customHeight="1">
      <c r="A320" s="411" t="str">
        <f t="shared" si="7"/>
        <v>SUP en SR</v>
      </c>
      <c r="B320" s="409" t="s">
        <v>95</v>
      </c>
      <c r="C320" s="411" t="s">
        <v>75</v>
      </c>
      <c r="D320" s="411" t="s">
        <v>673</v>
      </c>
      <c r="E320" s="409" t="s">
        <v>504</v>
      </c>
    </row>
    <row r="321" spans="1:5" ht="12" customHeight="1">
      <c r="A321" s="411" t="str">
        <f t="shared" ref="A321:A339" si="8">IF($A$1=$A$4,C321,IF($A$1=$A$5,D321,IF($A$1=$A$6,E321)))</f>
        <v>SR en SUP</v>
      </c>
      <c r="B321" s="409" t="s">
        <v>95</v>
      </c>
      <c r="C321" s="411" t="s">
        <v>15</v>
      </c>
      <c r="D321" s="411" t="s">
        <v>674</v>
      </c>
      <c r="E321" s="409" t="s">
        <v>505</v>
      </c>
    </row>
    <row r="322" spans="1:5" ht="12" customHeight="1">
      <c r="A322" s="411" t="str">
        <f t="shared" si="8"/>
        <v>CHF/ m² p.a.</v>
      </c>
      <c r="B322" s="409" t="s">
        <v>95</v>
      </c>
      <c r="C322" s="411" t="s">
        <v>442</v>
      </c>
      <c r="D322" s="411" t="s">
        <v>442</v>
      </c>
      <c r="E322" s="409" t="s">
        <v>506</v>
      </c>
    </row>
    <row r="323" spans="1:5" ht="12" customHeight="1">
      <c r="A323" s="411" t="str">
        <f t="shared" si="8"/>
        <v>CHF/ m² p.a.</v>
      </c>
      <c r="B323" s="409" t="s">
        <v>95</v>
      </c>
      <c r="C323" s="411" t="s">
        <v>442</v>
      </c>
      <c r="D323" s="411" t="s">
        <v>442</v>
      </c>
      <c r="E323" s="409" t="s">
        <v>507</v>
      </c>
    </row>
    <row r="324" spans="1:5" ht="12" customHeight="1">
      <c r="A324" s="411" t="str">
        <f t="shared" si="8"/>
        <v>CHF/ m² p.a.</v>
      </c>
      <c r="B324" s="409" t="s">
        <v>95</v>
      </c>
      <c r="C324" s="411" t="s">
        <v>442</v>
      </c>
      <c r="D324" s="411" t="s">
        <v>442</v>
      </c>
      <c r="E324" s="409" t="s">
        <v>508</v>
      </c>
    </row>
    <row r="325" spans="1:5" ht="12" customHeight="1">
      <c r="A325" s="411" t="str">
        <f t="shared" si="8"/>
        <v>Type de bâtiment</v>
      </c>
      <c r="B325" s="409" t="s">
        <v>95</v>
      </c>
      <c r="C325" s="411" t="s">
        <v>3</v>
      </c>
      <c r="D325" s="411" t="s">
        <v>569</v>
      </c>
      <c r="E325" s="409" t="s">
        <v>509</v>
      </c>
    </row>
    <row r="326" spans="1:5" ht="12" customHeight="1">
      <c r="A326" s="411" t="str">
        <f t="shared" si="8"/>
        <v>Élevée</v>
      </c>
      <c r="B326" s="409" t="s">
        <v>95</v>
      </c>
      <c r="C326" s="411" t="s">
        <v>16</v>
      </c>
      <c r="D326" s="411" t="s">
        <v>601</v>
      </c>
      <c r="E326" s="409" t="s">
        <v>510</v>
      </c>
    </row>
    <row r="327" spans="1:5" ht="12" customHeight="1">
      <c r="A327" s="411" t="str">
        <f t="shared" si="8"/>
        <v>Moyenne</v>
      </c>
      <c r="B327" s="409" t="s">
        <v>95</v>
      </c>
      <c r="C327" s="411" t="s">
        <v>17</v>
      </c>
      <c r="D327" s="411" t="s">
        <v>602</v>
      </c>
      <c r="E327" s="409" t="s">
        <v>511</v>
      </c>
    </row>
    <row r="328" spans="1:5" ht="12" customHeight="1">
      <c r="A328" s="411" t="str">
        <f t="shared" si="8"/>
        <v>Mauvaise</v>
      </c>
      <c r="B328" s="409" t="s">
        <v>95</v>
      </c>
      <c r="C328" s="411" t="s">
        <v>18</v>
      </c>
      <c r="D328" s="411" t="s">
        <v>653</v>
      </c>
      <c r="E328" s="409" t="s">
        <v>512</v>
      </c>
    </row>
    <row r="329" spans="1:5" ht="12" customHeight="1">
      <c r="A329" s="411" t="str">
        <f t="shared" si="8"/>
        <v>Source:</v>
      </c>
      <c r="B329" s="409" t="s">
        <v>95</v>
      </c>
      <c r="C329" s="411" t="s">
        <v>128</v>
      </c>
      <c r="D329" s="411" t="s">
        <v>628</v>
      </c>
      <c r="E329" s="409" t="s">
        <v>513</v>
      </c>
    </row>
    <row r="330" spans="1:5" ht="12" customHeight="1">
      <c r="A330" s="411" t="str">
        <f t="shared" si="8"/>
        <v>Source coûts d'exploitation sans production de chaleur:</v>
      </c>
      <c r="B330" s="409" t="s">
        <v>95</v>
      </c>
      <c r="C330" s="411" t="s">
        <v>548</v>
      </c>
      <c r="D330" s="411" t="s">
        <v>675</v>
      </c>
      <c r="E330" s="409" t="s">
        <v>514</v>
      </c>
    </row>
    <row r="331" spans="1:5" ht="12" customHeight="1">
      <c r="A331" s="411" t="str">
        <f t="shared" si="8"/>
        <v>Valeur d'1 décimale après la virgule pour l'évaluation</v>
      </c>
      <c r="B331" s="409" t="s">
        <v>95</v>
      </c>
      <c r="C331" s="411" t="s">
        <v>94</v>
      </c>
      <c r="D331" s="411" t="s">
        <v>656</v>
      </c>
      <c r="E331" s="409" t="s">
        <v>515</v>
      </c>
    </row>
    <row r="332" spans="1:5" ht="12" customHeight="1">
      <c r="A332" s="411" t="str">
        <f t="shared" si="8"/>
        <v>Note</v>
      </c>
      <c r="B332" s="409" t="s">
        <v>95</v>
      </c>
      <c r="C332" s="411" t="s">
        <v>100</v>
      </c>
      <c r="D332" s="411" t="s">
        <v>100</v>
      </c>
      <c r="E332" s="409" t="s">
        <v>516</v>
      </c>
    </row>
    <row r="333" spans="1:5" ht="12" customHeight="1">
      <c r="A333" s="411" t="str">
        <f t="shared" si="8"/>
        <v>Élevée</v>
      </c>
      <c r="B333" s="409" t="s">
        <v>95</v>
      </c>
      <c r="C333" s="411" t="s">
        <v>16</v>
      </c>
      <c r="D333" s="411" t="s">
        <v>601</v>
      </c>
      <c r="E333" s="409" t="s">
        <v>517</v>
      </c>
    </row>
    <row r="334" spans="1:5" ht="12" customHeight="1">
      <c r="A334" s="411" t="str">
        <f t="shared" si="8"/>
        <v>Moyenne</v>
      </c>
      <c r="B334" s="409" t="s">
        <v>95</v>
      </c>
      <c r="C334" s="411" t="s">
        <v>17</v>
      </c>
      <c r="D334" s="411" t="s">
        <v>602</v>
      </c>
      <c r="E334" s="409" t="s">
        <v>518</v>
      </c>
    </row>
    <row r="335" spans="1:5" ht="12" customHeight="1">
      <c r="A335" s="411" t="str">
        <f t="shared" si="8"/>
        <v>Mauvaise</v>
      </c>
      <c r="B335" s="409" t="s">
        <v>95</v>
      </c>
      <c r="C335" s="411" t="s">
        <v>18</v>
      </c>
      <c r="D335" s="411" t="s">
        <v>653</v>
      </c>
      <c r="E335" s="409" t="s">
        <v>519</v>
      </c>
    </row>
    <row r="336" spans="1:5" ht="12" customHeight="1">
      <c r="A336" s="411" t="str">
        <f t="shared" si="8"/>
        <v>N° de bâti.</v>
      </c>
      <c r="B336" s="409" t="s">
        <v>95</v>
      </c>
      <c r="C336" s="411" t="s">
        <v>92</v>
      </c>
      <c r="D336" s="411" t="s">
        <v>711</v>
      </c>
      <c r="E336" s="409" t="s">
        <v>520</v>
      </c>
    </row>
    <row r="337" spans="1:5" ht="12" customHeight="1">
      <c r="A337" s="411" t="str">
        <f t="shared" si="8"/>
        <v>Type de bâtiment</v>
      </c>
      <c r="B337" s="409" t="s">
        <v>95</v>
      </c>
      <c r="C337" s="411" t="s">
        <v>3</v>
      </c>
      <c r="D337" s="411" t="s">
        <v>569</v>
      </c>
      <c r="E337" s="409" t="s">
        <v>521</v>
      </c>
    </row>
    <row r="338" spans="1:5" ht="12" customHeight="1">
      <c r="A338" s="411" t="str">
        <f t="shared" si="8"/>
        <v>Coûts d'exploit.</v>
      </c>
      <c r="B338" s="409" t="s">
        <v>95</v>
      </c>
      <c r="C338" s="411" t="s">
        <v>25</v>
      </c>
      <c r="D338" s="411" t="s">
        <v>712</v>
      </c>
      <c r="E338" s="409" t="s">
        <v>522</v>
      </c>
    </row>
    <row r="339" spans="1:5">
      <c r="A339" s="411" t="str">
        <f t="shared" si="8"/>
        <v>Éval.</v>
      </c>
      <c r="B339" s="409" t="s">
        <v>95</v>
      </c>
      <c r="C339" s="411" t="s">
        <v>69</v>
      </c>
      <c r="D339" s="411" t="s">
        <v>697</v>
      </c>
      <c r="E339" s="409" t="s">
        <v>523</v>
      </c>
    </row>
    <row r="340" spans="1:5">
      <c r="A340" s="409"/>
      <c r="B340" s="409"/>
      <c r="C340" s="410"/>
      <c r="D340" s="409"/>
      <c r="E340" s="409"/>
    </row>
    <row r="341" spans="1:5">
      <c r="A341" s="411" t="str">
        <f t="shared" ref="A341:A359" si="9">IF($A$1=$A$4,C341,IF($A$1=$A$5,D341,IF($A$1=$A$6,E341)))</f>
        <v>Base pour les types de bâtiment</v>
      </c>
      <c r="B341" s="409" t="s">
        <v>237</v>
      </c>
      <c r="C341" s="411" t="s">
        <v>107</v>
      </c>
      <c r="D341" s="411" t="s">
        <v>632</v>
      </c>
      <c r="E341" s="409" t="s">
        <v>524</v>
      </c>
    </row>
    <row r="342" spans="1:5">
      <c r="A342" s="411" t="str">
        <f t="shared" si="9"/>
        <v>01 Bureau et administration</v>
      </c>
      <c r="B342" s="409" t="s">
        <v>237</v>
      </c>
      <c r="C342" s="411" t="s">
        <v>6</v>
      </c>
      <c r="D342" s="411" t="s">
        <v>634</v>
      </c>
      <c r="E342" s="409" t="s">
        <v>525</v>
      </c>
    </row>
    <row r="343" spans="1:5">
      <c r="A343" s="411" t="str">
        <f t="shared" si="9"/>
        <v>02 Commerce</v>
      </c>
      <c r="B343" s="409" t="s">
        <v>237</v>
      </c>
      <c r="C343" s="411" t="s">
        <v>19</v>
      </c>
      <c r="D343" s="411" t="s">
        <v>635</v>
      </c>
      <c r="E343" s="409" t="s">
        <v>526</v>
      </c>
    </row>
    <row r="344" spans="1:5">
      <c r="A344" s="411" t="str">
        <f t="shared" si="9"/>
        <v>03 Résidence</v>
      </c>
      <c r="B344" s="409" t="s">
        <v>237</v>
      </c>
      <c r="C344" s="411" t="s">
        <v>14</v>
      </c>
      <c r="D344" s="411" t="s">
        <v>636</v>
      </c>
      <c r="E344" s="409" t="s">
        <v>527</v>
      </c>
    </row>
    <row r="345" spans="1:5">
      <c r="A345" s="411" t="str">
        <f t="shared" si="9"/>
        <v>04 Enseignement, formation et recherche</v>
      </c>
      <c r="B345" s="409" t="s">
        <v>237</v>
      </c>
      <c r="C345" s="411" t="s">
        <v>11</v>
      </c>
      <c r="D345" s="411" t="s">
        <v>637</v>
      </c>
      <c r="E345" s="409" t="s">
        <v>528</v>
      </c>
    </row>
    <row r="346" spans="1:5">
      <c r="A346" s="411" t="str">
        <f t="shared" si="9"/>
        <v>05 Industrie</v>
      </c>
      <c r="B346" s="409" t="s">
        <v>237</v>
      </c>
      <c r="C346" s="411" t="s">
        <v>8</v>
      </c>
      <c r="D346" s="411" t="s">
        <v>8</v>
      </c>
      <c r="E346" s="409" t="s">
        <v>529</v>
      </c>
    </row>
    <row r="347" spans="1:5">
      <c r="A347" s="411" t="str">
        <f t="shared" si="9"/>
        <v>06 Loisirs, sports et détente</v>
      </c>
      <c r="B347" s="409" t="s">
        <v>237</v>
      </c>
      <c r="C347" s="411" t="s">
        <v>12</v>
      </c>
      <c r="D347" s="411" t="s">
        <v>633</v>
      </c>
      <c r="E347" s="409" t="s">
        <v>530</v>
      </c>
    </row>
    <row r="348" spans="1:5">
      <c r="A348" s="411" t="str">
        <f t="shared" si="9"/>
        <v>07 Prévoyance et santé</v>
      </c>
      <c r="B348" s="409" t="s">
        <v>237</v>
      </c>
      <c r="C348" s="411" t="s">
        <v>13</v>
      </c>
      <c r="D348" s="411" t="s">
        <v>638</v>
      </c>
      <c r="E348" s="409" t="s">
        <v>531</v>
      </c>
    </row>
    <row r="349" spans="1:5">
      <c r="A349" s="411" t="str">
        <f t="shared" si="9"/>
        <v>08 Agriculture et économie forestière</v>
      </c>
      <c r="B349" s="409" t="s">
        <v>237</v>
      </c>
      <c r="C349" s="411" t="s">
        <v>20</v>
      </c>
      <c r="D349" s="411" t="s">
        <v>639</v>
      </c>
      <c r="E349" s="409" t="s">
        <v>532</v>
      </c>
    </row>
    <row r="350" spans="1:5">
      <c r="A350" s="411" t="str">
        <f t="shared" si="9"/>
        <v>09 Justice et police</v>
      </c>
      <c r="B350" s="409" t="s">
        <v>237</v>
      </c>
      <c r="C350" s="411" t="s">
        <v>21</v>
      </c>
      <c r="D350" s="411" t="s">
        <v>640</v>
      </c>
      <c r="E350" s="409" t="s">
        <v>533</v>
      </c>
    </row>
    <row r="351" spans="1:5">
      <c r="A351" s="411" t="str">
        <f t="shared" si="9"/>
        <v>10 Culture et convivialité</v>
      </c>
      <c r="B351" s="409" t="s">
        <v>237</v>
      </c>
      <c r="C351" s="411" t="s">
        <v>22</v>
      </c>
      <c r="D351" s="411" t="s">
        <v>641</v>
      </c>
      <c r="E351" s="409" t="s">
        <v>534</v>
      </c>
    </row>
    <row r="352" spans="1:5">
      <c r="A352" s="411" t="str">
        <f t="shared" si="9"/>
        <v>11 Hôtellerie et tourisme</v>
      </c>
      <c r="B352" s="409" t="s">
        <v>237</v>
      </c>
      <c r="C352" s="411" t="s">
        <v>10</v>
      </c>
      <c r="D352" s="411" t="s">
        <v>642</v>
      </c>
      <c r="E352" s="409" t="s">
        <v>535</v>
      </c>
    </row>
    <row r="353" spans="1:5">
      <c r="A353" s="411" t="str">
        <f t="shared" si="9"/>
        <v>12 Installations de transport</v>
      </c>
      <c r="B353" s="409" t="s">
        <v>237</v>
      </c>
      <c r="C353" s="411" t="s">
        <v>23</v>
      </c>
      <c r="D353" s="411" t="s">
        <v>643</v>
      </c>
      <c r="E353" s="409" t="s">
        <v>536</v>
      </c>
    </row>
    <row r="354" spans="1:5">
      <c r="A354" s="411" t="str">
        <f t="shared" si="9"/>
        <v>13 Installations militaires et de protection civile</v>
      </c>
      <c r="B354" s="409" t="s">
        <v>237</v>
      </c>
      <c r="C354" s="411" t="s">
        <v>24</v>
      </c>
      <c r="D354" s="411" t="s">
        <v>644</v>
      </c>
      <c r="E354" s="409" t="s">
        <v>537</v>
      </c>
    </row>
    <row r="355" spans="1:5">
      <c r="A355" s="411" t="str">
        <f t="shared" si="9"/>
        <v>Feuille Bases de données (chiffre 1): à remplir par les utilisateurs. La KBOB ne peut pas mettre de données à disposition.</v>
      </c>
      <c r="B355" s="409" t="s">
        <v>237</v>
      </c>
      <c r="C355" s="411" t="s">
        <v>411</v>
      </c>
      <c r="D355" s="411" t="s">
        <v>645</v>
      </c>
      <c r="E355" s="409" t="s">
        <v>538</v>
      </c>
    </row>
    <row r="356" spans="1:5">
      <c r="A356" s="411" t="str">
        <f t="shared" si="9"/>
        <v>Résumé pour les représentations graphiques</v>
      </c>
      <c r="B356" s="409" t="s">
        <v>237</v>
      </c>
      <c r="C356" s="411" t="s">
        <v>106</v>
      </c>
      <c r="D356" s="411" t="s">
        <v>646</v>
      </c>
      <c r="E356" s="409" t="s">
        <v>539</v>
      </c>
    </row>
    <row r="357" spans="1:5">
      <c r="A357" s="411" t="str">
        <f t="shared" si="9"/>
        <v>Consomm. d'énergie</v>
      </c>
      <c r="B357" s="409" t="s">
        <v>237</v>
      </c>
      <c r="C357" s="411" t="s">
        <v>57</v>
      </c>
      <c r="D357" s="411" t="s">
        <v>647</v>
      </c>
      <c r="E357" s="409" t="s">
        <v>540</v>
      </c>
    </row>
    <row r="358" spans="1:5">
      <c r="A358" s="411" t="str">
        <f t="shared" si="9"/>
        <v>Gaz à effet de serre</v>
      </c>
      <c r="B358" s="409" t="s">
        <v>237</v>
      </c>
      <c r="C358" s="411" t="s">
        <v>108</v>
      </c>
      <c r="D358" s="411" t="s">
        <v>648</v>
      </c>
      <c r="E358" s="409" t="s">
        <v>556</v>
      </c>
    </row>
    <row r="359" spans="1:5">
      <c r="A359" s="411" t="str">
        <f t="shared" si="9"/>
        <v>Coûts d'exploitation</v>
      </c>
      <c r="B359" s="409" t="s">
        <v>237</v>
      </c>
      <c r="C359" s="411" t="s">
        <v>25</v>
      </c>
      <c r="D359" s="411" t="s">
        <v>649</v>
      </c>
      <c r="E359" s="409" t="s">
        <v>557</v>
      </c>
    </row>
  </sheetData>
  <phoneticPr fontId="13" type="noConversion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11</vt:i4>
      </vt:variant>
    </vt:vector>
  </HeadingPairs>
  <TitlesOfParts>
    <vt:vector size="19" baseType="lpstr">
      <vt:lpstr>00 ¦ Übersicht - Aperçu</vt:lpstr>
      <vt:lpstr>01 ¦  Daten - Données</vt:lpstr>
      <vt:lpstr>02 ¦ Grafiken - Graphiques (1)</vt:lpstr>
      <vt:lpstr>02  ¦ Grafiken - Graphiques (2)</vt:lpstr>
      <vt:lpstr>03 ¦ Umrechnung - Calcul</vt:lpstr>
      <vt:lpstr>04 ¦ Grundlagen - Bases</vt:lpstr>
      <vt:lpstr>data</vt:lpstr>
      <vt:lpstr>Sprachwahl</vt:lpstr>
      <vt:lpstr>Ausschluss</vt:lpstr>
      <vt:lpstr>Berechnungsart</vt:lpstr>
      <vt:lpstr>'00 ¦ Übersicht - Aperçu'!Druckbereich</vt:lpstr>
      <vt:lpstr>'01 ¦  Daten - Données'!Druckbereich</vt:lpstr>
      <vt:lpstr>'02  ¦ Grafiken - Graphiques (2)'!Druckbereich</vt:lpstr>
      <vt:lpstr>'02 ¦ Grafiken - Graphiques (1)'!Druckbereich</vt:lpstr>
      <vt:lpstr>'03 ¦ Umrechnung - Calcul'!Druckbereich</vt:lpstr>
      <vt:lpstr>'04 ¦ Grundlagen - Bases'!Druckbereich</vt:lpstr>
      <vt:lpstr>janein</vt:lpstr>
      <vt:lpstr>Objekttyp</vt:lpstr>
      <vt:lpstr>Sprachwahl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KBOB</dc:creator>
  <cp:lastModifiedBy>qna ¦ Marcel Komar</cp:lastModifiedBy>
  <cp:revision>24</cp:revision>
  <cp:lastPrinted>2022-06-27T09:19:54Z</cp:lastPrinted>
  <dcterms:created xsi:type="dcterms:W3CDTF">2019-08-12T11:06:07Z</dcterms:created>
  <dcterms:modified xsi:type="dcterms:W3CDTF">2022-07-07T14:49:04Z</dcterms:modified>
  <dc:language>fr-FR</dc:language>
</cp:coreProperties>
</file>