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3210" windowWidth="7245" windowHeight="2025" tabRatio="892" firstSheet="34" activeTab="39"/>
  </bookViews>
  <sheets>
    <sheet name="Anleitung" sheetId="1" r:id="rId1"/>
    <sheet name="Übersicht" sheetId="4" r:id="rId2"/>
    <sheet name="Objektdaten" sheetId="2" r:id="rId3"/>
    <sheet name="T 1.1" sheetId="34" r:id="rId4"/>
    <sheet name="T 1.2" sheetId="43" r:id="rId5"/>
    <sheet name="T 1.3" sheetId="44" r:id="rId6"/>
    <sheet name="G 1.1" sheetId="45" r:id="rId7"/>
    <sheet name="G 1.2" sheetId="46" r:id="rId8"/>
    <sheet name="G 1.3" sheetId="47" r:id="rId9"/>
    <sheet name="G 2.1" sheetId="51" r:id="rId10"/>
    <sheet name="G 2.2" sheetId="52" r:id="rId11"/>
    <sheet name="G 2.3" sheetId="53" r:id="rId12"/>
    <sheet name="G 2.4" sheetId="54" r:id="rId13"/>
    <sheet name="G 3.1" sheetId="55" r:id="rId14"/>
    <sheet name="G 3.2" sheetId="56" r:id="rId15"/>
    <sheet name="W 1.1" sheetId="57" r:id="rId16"/>
    <sheet name="W 1.2" sheetId="58" r:id="rId17"/>
    <sheet name="W 2.1" sheetId="59" r:id="rId18"/>
    <sheet name="W 2.2" sheetId="60" r:id="rId19"/>
    <sheet name="W 2.3" sheetId="61" r:id="rId20"/>
    <sheet name="W 3.1" sheetId="62" r:id="rId21"/>
    <sheet name="U 1.1" sheetId="63" r:id="rId22"/>
    <sheet name="U 1.2" sheetId="64" r:id="rId23"/>
    <sheet name="U 1.3" sheetId="65" r:id="rId24"/>
    <sheet name="U 1.4" sheetId="66" r:id="rId25"/>
    <sheet name="U 1.5" sheetId="67" r:id="rId26"/>
    <sheet name="U 2.1" sheetId="68" r:id="rId27"/>
    <sheet name="U 2.2" sheetId="69" r:id="rId28"/>
    <sheet name="U 2.3" sheetId="70" r:id="rId29"/>
    <sheet name="U 2.4" sheetId="71" r:id="rId30"/>
    <sheet name="U 3.1" sheetId="72" r:id="rId31"/>
    <sheet name="U 3.2" sheetId="73" r:id="rId32"/>
    <sheet name="Massnahmentabelle" sheetId="50" r:id="rId33"/>
    <sheet name="Grafik Kriterien_IST" sheetId="82" r:id="rId34"/>
    <sheet name="Grafik Kriterien_IST_SOLL" sheetId="81" r:id="rId35"/>
    <sheet name="Grafik Kriterien_IST Legende" sheetId="83" r:id="rId36"/>
    <sheet name="Grafik Indikatoren" sheetId="84" r:id="rId37"/>
    <sheet name="Strasse Planerleistung" sheetId="41" state="hidden" r:id="rId38"/>
    <sheet name="Anhang A BöB Leitfaden " sheetId="85" state="hidden" r:id="rId39"/>
    <sheet name="Anhang A BöB Leitfaden Bsp1" sheetId="92" r:id="rId40"/>
    <sheet name="Anhang A BöB Leitfaden Bsp3" sheetId="90" r:id="rId41"/>
    <sheet name="Anhang A BöB Leitfaden Leer" sheetId="91" r:id="rId42"/>
  </sheets>
  <definedNames>
    <definedName name="_xlnm.Print_Area" localSheetId="38">'Anhang A BöB Leitfaden '!$B$1:$AC$102</definedName>
    <definedName name="_xlnm.Print_Area" localSheetId="39">'Anhang A BöB Leitfaden Bsp1'!$B$1:$AD$95</definedName>
    <definedName name="_xlnm.Print_Area" localSheetId="40">'Anhang A BöB Leitfaden Bsp3'!$B$1:$AD$95</definedName>
    <definedName name="_xlnm.Print_Area" localSheetId="41">'Anhang A BöB Leitfaden Leer'!$B$1:$AD$95</definedName>
    <definedName name="_xlnm.Print_Area" localSheetId="0">Anleitung!$A$1:$G$20</definedName>
    <definedName name="_xlnm.Print_Area" localSheetId="6">'G 1.1'!$A$1:$Q$9</definedName>
    <definedName name="_xlnm.Print_Area" localSheetId="7">'G 1.2'!$A$1:$Q$10</definedName>
    <definedName name="_xlnm.Print_Area" localSheetId="8">'G 1.3'!$A$1:$Q$10</definedName>
    <definedName name="_xlnm.Print_Area" localSheetId="9">'G 2.1'!$A$1:$Q$9</definedName>
    <definedName name="_xlnm.Print_Area" localSheetId="10">'G 2.2'!$A$1:$Q$8</definedName>
    <definedName name="_xlnm.Print_Area" localSheetId="11">'G 2.3'!$A$1:$Q$9</definedName>
    <definedName name="_xlnm.Print_Area" localSheetId="12">'G 2.4'!$A$1:$Q$11</definedName>
    <definedName name="_xlnm.Print_Area" localSheetId="13">'G 3.1'!$A$1:$Q$10</definedName>
    <definedName name="_xlnm.Print_Area" localSheetId="14">'G 3.2'!$A$1:$Q$9</definedName>
    <definedName name="_xlnm.Print_Area" localSheetId="36">'Grafik Indikatoren'!$A$1:$J$48</definedName>
    <definedName name="_xlnm.Print_Area" localSheetId="33">'Grafik Kriterien_IST'!$A$1:$J$33</definedName>
    <definedName name="_xlnm.Print_Area" localSheetId="35">'Grafik Kriterien_IST Legende'!$A$1:$J$34</definedName>
    <definedName name="_xlnm.Print_Area" localSheetId="34">'Grafik Kriterien_IST_SOLL'!$A$1:$J$34</definedName>
    <definedName name="_xlnm.Print_Area" localSheetId="32">Massnahmentabelle!$B$2:$G$81</definedName>
    <definedName name="_xlnm.Print_Area" localSheetId="2">Objektdaten!$A$3:$G$51</definedName>
    <definedName name="_xlnm.Print_Area" localSheetId="37">'Strasse Planerleistung'!$B$1:$AD$100</definedName>
    <definedName name="_xlnm.Print_Area" localSheetId="3">'T 1.1'!$A$1:$Q$10</definedName>
    <definedName name="_xlnm.Print_Area" localSheetId="4">'T 1.2'!$A$1:$Q$10</definedName>
    <definedName name="_xlnm.Print_Area" localSheetId="5">'T 1.3'!$A$1:$Q$9</definedName>
    <definedName name="_xlnm.Print_Area" localSheetId="21">'U 1.1'!$A$1:$Q$10</definedName>
    <definedName name="_xlnm.Print_Area" localSheetId="22">'U 1.2'!$A$1:$Q$9</definedName>
    <definedName name="_xlnm.Print_Area" localSheetId="23">'U 1.3'!$A$1:$Q$9</definedName>
    <definedName name="_xlnm.Print_Area" localSheetId="24">'U 1.4'!$A$1:$Q$9</definedName>
    <definedName name="_xlnm.Print_Area" localSheetId="25">'U 1.5'!$A$1:$Q$10</definedName>
    <definedName name="_xlnm.Print_Area" localSheetId="26">'U 2.1'!$A$1:$Q$10</definedName>
    <definedName name="_xlnm.Print_Area" localSheetId="27">'U 2.2'!$A$1:$Q$11</definedName>
    <definedName name="_xlnm.Print_Area" localSheetId="28">'U 2.3'!$A$1:$Q$10</definedName>
    <definedName name="_xlnm.Print_Area" localSheetId="29">'U 2.4'!$A$1:$Q$10</definedName>
    <definedName name="_xlnm.Print_Area" localSheetId="30">'U 3.1'!$A$1:$Q$9</definedName>
    <definedName name="_xlnm.Print_Area" localSheetId="31">'U 3.2'!$A$1:$Q$8</definedName>
    <definedName name="_xlnm.Print_Area" localSheetId="1">Übersicht!$B$1:$T$40</definedName>
    <definedName name="_xlnm.Print_Area" localSheetId="15">'W 1.1'!$A$1:$Q$10</definedName>
    <definedName name="_xlnm.Print_Area" localSheetId="16">'W 1.2'!$A$1:$Q$9</definedName>
    <definedName name="_xlnm.Print_Area" localSheetId="17">'W 2.1'!$A$1:$Q$10</definedName>
    <definedName name="_xlnm.Print_Area" localSheetId="18">'W 2.2'!$A$1:$Q$11</definedName>
    <definedName name="_xlnm.Print_Area" localSheetId="19">'W 2.3'!$A$1:$Q$9</definedName>
    <definedName name="_xlnm.Print_Area" localSheetId="20">'W 3.1'!$A$1:$Q$10</definedName>
    <definedName name="Z_DC3FDAFD_04A4_4C51_991C_845D71911EBB_.wvu.PrintArea" localSheetId="6" hidden="1">'G 1.1'!$A$1:$O$9</definedName>
    <definedName name="Z_DC3FDAFD_04A4_4C51_991C_845D71911EBB_.wvu.PrintArea" localSheetId="7" hidden="1">'G 1.2'!$A$1:$O$10</definedName>
    <definedName name="Z_DC3FDAFD_04A4_4C51_991C_845D71911EBB_.wvu.PrintArea" localSheetId="8" hidden="1">'G 1.3'!$A$1:$O$10</definedName>
    <definedName name="Z_DC3FDAFD_04A4_4C51_991C_845D71911EBB_.wvu.PrintArea" localSheetId="9" hidden="1">'G 2.1'!$A$1:$O$9</definedName>
    <definedName name="Z_DC3FDAFD_04A4_4C51_991C_845D71911EBB_.wvu.PrintArea" localSheetId="10" hidden="1">'G 2.2'!$A$1:$O$8</definedName>
    <definedName name="Z_DC3FDAFD_04A4_4C51_991C_845D71911EBB_.wvu.PrintArea" localSheetId="11" hidden="1">'G 2.3'!$A$1:$O$9</definedName>
    <definedName name="Z_DC3FDAFD_04A4_4C51_991C_845D71911EBB_.wvu.PrintArea" localSheetId="12" hidden="1">'G 2.4'!$A$1:$O$11</definedName>
    <definedName name="Z_DC3FDAFD_04A4_4C51_991C_845D71911EBB_.wvu.PrintArea" localSheetId="13" hidden="1">'G 3.1'!$A$1:$O$10</definedName>
    <definedName name="Z_DC3FDAFD_04A4_4C51_991C_845D71911EBB_.wvu.PrintArea" localSheetId="14" hidden="1">'G 3.2'!$A$1:$O$9</definedName>
    <definedName name="Z_DC3FDAFD_04A4_4C51_991C_845D71911EBB_.wvu.PrintArea" localSheetId="36" hidden="1">'Grafik Indikatoren'!#REF!</definedName>
    <definedName name="Z_DC3FDAFD_04A4_4C51_991C_845D71911EBB_.wvu.PrintArea" localSheetId="33" hidden="1">'Grafik Kriterien_IST'!#REF!</definedName>
    <definedName name="Z_DC3FDAFD_04A4_4C51_991C_845D71911EBB_.wvu.PrintArea" localSheetId="35" hidden="1">'Grafik Kriterien_IST Legende'!#REF!</definedName>
    <definedName name="Z_DC3FDAFD_04A4_4C51_991C_845D71911EBB_.wvu.PrintArea" localSheetId="34" hidden="1">'Grafik Kriterien_IST_SOLL'!#REF!</definedName>
    <definedName name="Z_DC3FDAFD_04A4_4C51_991C_845D71911EBB_.wvu.PrintArea" localSheetId="32" hidden="1">Massnahmentabelle!$B$2:$B$81</definedName>
    <definedName name="Z_DC3FDAFD_04A4_4C51_991C_845D71911EBB_.wvu.PrintArea" localSheetId="4" hidden="1">'T 1.2'!$A$1:$O$10</definedName>
    <definedName name="Z_DC3FDAFD_04A4_4C51_991C_845D71911EBB_.wvu.PrintArea" localSheetId="5" hidden="1">'T 1.3'!$A$1:$O$9</definedName>
    <definedName name="Z_DC3FDAFD_04A4_4C51_991C_845D71911EBB_.wvu.PrintArea" localSheetId="21" hidden="1">'U 1.1'!$A$1:$O$10</definedName>
    <definedName name="Z_DC3FDAFD_04A4_4C51_991C_845D71911EBB_.wvu.PrintArea" localSheetId="22" hidden="1">'U 1.2'!$A$1:$O$9</definedName>
    <definedName name="Z_DC3FDAFD_04A4_4C51_991C_845D71911EBB_.wvu.PrintArea" localSheetId="23" hidden="1">'U 1.3'!$A$1:$O$9</definedName>
    <definedName name="Z_DC3FDAFD_04A4_4C51_991C_845D71911EBB_.wvu.PrintArea" localSheetId="24" hidden="1">'U 1.4'!$A$1:$O$9</definedName>
    <definedName name="Z_DC3FDAFD_04A4_4C51_991C_845D71911EBB_.wvu.PrintArea" localSheetId="25" hidden="1">'U 1.5'!$A$1:$O$10</definedName>
    <definedName name="Z_DC3FDAFD_04A4_4C51_991C_845D71911EBB_.wvu.PrintArea" localSheetId="26" hidden="1">'U 2.1'!$A$1:$O$10</definedName>
    <definedName name="Z_DC3FDAFD_04A4_4C51_991C_845D71911EBB_.wvu.PrintArea" localSheetId="27" hidden="1">'U 2.2'!$A$1:$O$11</definedName>
    <definedName name="Z_DC3FDAFD_04A4_4C51_991C_845D71911EBB_.wvu.PrintArea" localSheetId="28" hidden="1">'U 2.3'!$A$1:$O$10</definedName>
    <definedName name="Z_DC3FDAFD_04A4_4C51_991C_845D71911EBB_.wvu.PrintArea" localSheetId="29" hidden="1">'U 2.4'!$A$1:$O$10</definedName>
    <definedName name="Z_DC3FDAFD_04A4_4C51_991C_845D71911EBB_.wvu.PrintArea" localSheetId="30" hidden="1">'U 3.1'!$A$1:$O$9</definedName>
    <definedName name="Z_DC3FDAFD_04A4_4C51_991C_845D71911EBB_.wvu.PrintArea" localSheetId="31" hidden="1">'U 3.2'!$A$1:$O$8</definedName>
    <definedName name="Z_DC3FDAFD_04A4_4C51_991C_845D71911EBB_.wvu.PrintArea" localSheetId="15" hidden="1">'W 1.1'!$A$1:$O$10</definedName>
    <definedName name="Z_DC3FDAFD_04A4_4C51_991C_845D71911EBB_.wvu.PrintArea" localSheetId="16" hidden="1">'W 1.2'!$A$1:$O$9</definedName>
    <definedName name="Z_DC3FDAFD_04A4_4C51_991C_845D71911EBB_.wvu.PrintArea" localSheetId="17" hidden="1">'W 2.1'!$A$1:$O$10</definedName>
    <definedName name="Z_DC3FDAFD_04A4_4C51_991C_845D71911EBB_.wvu.PrintArea" localSheetId="18" hidden="1">'W 2.2'!$A$1:$O$11</definedName>
    <definedName name="Z_DC3FDAFD_04A4_4C51_991C_845D71911EBB_.wvu.PrintArea" localSheetId="19" hidden="1">'W 2.3'!$A$1:$O$9</definedName>
    <definedName name="Z_DC3FDAFD_04A4_4C51_991C_845D71911EBB_.wvu.PrintArea" localSheetId="20" hidden="1">'W 3.1'!$A$1:$O$10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92" i="92" l="1"/>
  <c r="X92" i="92" s="1"/>
  <c r="Q92" i="92"/>
  <c r="P92" i="92"/>
  <c r="T92" i="92" s="1"/>
  <c r="J92" i="92"/>
  <c r="I92" i="92"/>
  <c r="Y91" i="92"/>
  <c r="R91" i="92"/>
  <c r="P91" i="92"/>
  <c r="T91" i="92" s="1"/>
  <c r="J91" i="92"/>
  <c r="I91" i="92"/>
  <c r="R90" i="92"/>
  <c r="X90" i="92" s="1"/>
  <c r="Q90" i="92"/>
  <c r="P90" i="92"/>
  <c r="T90" i="92" s="1"/>
  <c r="J90" i="92"/>
  <c r="I90" i="92"/>
  <c r="R89" i="92"/>
  <c r="P89" i="92"/>
  <c r="T89" i="92" s="1"/>
  <c r="Y89" i="92" s="1"/>
  <c r="J89" i="92"/>
  <c r="I89" i="92"/>
  <c r="P88" i="92"/>
  <c r="R88" i="92" s="1"/>
  <c r="J88" i="92"/>
  <c r="I88" i="92"/>
  <c r="R87" i="92"/>
  <c r="P87" i="92"/>
  <c r="T87" i="92" s="1"/>
  <c r="Y87" i="92" s="1"/>
  <c r="J87" i="92"/>
  <c r="I87" i="92"/>
  <c r="S86" i="92"/>
  <c r="P86" i="92"/>
  <c r="R86" i="92" s="1"/>
  <c r="J86" i="92"/>
  <c r="I86" i="92"/>
  <c r="T85" i="92"/>
  <c r="Y85" i="92" s="1"/>
  <c r="P85" i="92"/>
  <c r="R85" i="92" s="1"/>
  <c r="J85" i="92"/>
  <c r="I85" i="92"/>
  <c r="X84" i="92"/>
  <c r="P84" i="92"/>
  <c r="R84" i="92" s="1"/>
  <c r="Q84" i="92" s="1"/>
  <c r="J84" i="92"/>
  <c r="I84" i="92"/>
  <c r="P83" i="92"/>
  <c r="R83" i="92" s="1"/>
  <c r="J83" i="92"/>
  <c r="T82" i="92"/>
  <c r="Y82" i="92" s="1"/>
  <c r="P82" i="92"/>
  <c r="R82" i="92" s="1"/>
  <c r="J82" i="92"/>
  <c r="I82" i="92"/>
  <c r="X81" i="92"/>
  <c r="R81" i="92"/>
  <c r="S81" i="92" s="1"/>
  <c r="Q81" i="92"/>
  <c r="P81" i="92"/>
  <c r="T81" i="92" s="1"/>
  <c r="Y81" i="92" s="1"/>
  <c r="J81" i="92"/>
  <c r="I81" i="92"/>
  <c r="P80" i="92"/>
  <c r="R80" i="92" s="1"/>
  <c r="J80" i="92"/>
  <c r="I80" i="92"/>
  <c r="X79" i="92"/>
  <c r="R79" i="92"/>
  <c r="S79" i="92" s="1"/>
  <c r="Q79" i="92"/>
  <c r="P79" i="92"/>
  <c r="T79" i="92" s="1"/>
  <c r="Y79" i="92" s="1"/>
  <c r="J79" i="92"/>
  <c r="I79" i="92"/>
  <c r="R78" i="92"/>
  <c r="P78" i="92"/>
  <c r="T78" i="92" s="1"/>
  <c r="Y78" i="92" s="1"/>
  <c r="J78" i="92"/>
  <c r="I78" i="92"/>
  <c r="R77" i="92"/>
  <c r="X77" i="92" s="1"/>
  <c r="Q77" i="92"/>
  <c r="P77" i="92"/>
  <c r="T77" i="92" s="1"/>
  <c r="J77" i="92"/>
  <c r="I77" i="92"/>
  <c r="Y76" i="92"/>
  <c r="R76" i="92"/>
  <c r="P76" i="92"/>
  <c r="T76" i="92" s="1"/>
  <c r="J76" i="92"/>
  <c r="I76" i="92"/>
  <c r="P75" i="92"/>
  <c r="R75" i="92" s="1"/>
  <c r="J75" i="92"/>
  <c r="I75" i="92"/>
  <c r="R74" i="92"/>
  <c r="P74" i="92"/>
  <c r="T74" i="92" s="1"/>
  <c r="Y74" i="92" s="1"/>
  <c r="J74" i="92"/>
  <c r="I74" i="92"/>
  <c r="P73" i="92"/>
  <c r="R73" i="92" s="1"/>
  <c r="J73" i="92"/>
  <c r="I73" i="92"/>
  <c r="R72" i="92"/>
  <c r="P72" i="92"/>
  <c r="T72" i="92" s="1"/>
  <c r="Y72" i="92" s="1"/>
  <c r="J72" i="92"/>
  <c r="I72" i="92"/>
  <c r="P71" i="92"/>
  <c r="R71" i="92" s="1"/>
  <c r="J71" i="92"/>
  <c r="I71" i="92"/>
  <c r="R70" i="92"/>
  <c r="P70" i="92"/>
  <c r="T70" i="92" s="1"/>
  <c r="Y70" i="92" s="1"/>
  <c r="J70" i="92"/>
  <c r="I70" i="92"/>
  <c r="S69" i="92"/>
  <c r="P69" i="92"/>
  <c r="R69" i="92" s="1"/>
  <c r="J69" i="92"/>
  <c r="I69" i="92"/>
  <c r="R68" i="92"/>
  <c r="P68" i="92"/>
  <c r="T68" i="92" s="1"/>
  <c r="Y68" i="92" s="1"/>
  <c r="J68" i="92"/>
  <c r="I68" i="92"/>
  <c r="S67" i="92"/>
  <c r="P67" i="92"/>
  <c r="R67" i="92" s="1"/>
  <c r="J67" i="92"/>
  <c r="I67" i="92"/>
  <c r="T66" i="92"/>
  <c r="Y66" i="92" s="1"/>
  <c r="P66" i="92"/>
  <c r="R66" i="92" s="1"/>
  <c r="J66" i="92"/>
  <c r="I66" i="92"/>
  <c r="P65" i="92"/>
  <c r="R65" i="92" s="1"/>
  <c r="J65" i="92"/>
  <c r="I65" i="92"/>
  <c r="X64" i="92"/>
  <c r="R64" i="92"/>
  <c r="S64" i="92" s="1"/>
  <c r="Q64" i="92"/>
  <c r="P64" i="92"/>
  <c r="T64" i="92" s="1"/>
  <c r="Y64" i="92" s="1"/>
  <c r="J64" i="92"/>
  <c r="I64" i="92"/>
  <c r="Y63" i="92"/>
  <c r="R63" i="92"/>
  <c r="P63" i="92"/>
  <c r="T63" i="92" s="1"/>
  <c r="J63" i="92"/>
  <c r="I63" i="92"/>
  <c r="R62" i="92"/>
  <c r="X62" i="92" s="1"/>
  <c r="Q62" i="92"/>
  <c r="P62" i="92"/>
  <c r="T62" i="92" s="1"/>
  <c r="J62" i="92"/>
  <c r="I62" i="92"/>
  <c r="Y61" i="92"/>
  <c r="R61" i="92"/>
  <c r="P61" i="92"/>
  <c r="T61" i="92" s="1"/>
  <c r="J61" i="92"/>
  <c r="I61" i="92"/>
  <c r="R60" i="92"/>
  <c r="X60" i="92" s="1"/>
  <c r="Q60" i="92"/>
  <c r="P60" i="92"/>
  <c r="T60" i="92" s="1"/>
  <c r="J60" i="92"/>
  <c r="I60" i="92"/>
  <c r="R59" i="92"/>
  <c r="P59" i="92"/>
  <c r="T59" i="92" s="1"/>
  <c r="Y59" i="92" s="1"/>
  <c r="J59" i="92"/>
  <c r="I59" i="92"/>
  <c r="P58" i="92"/>
  <c r="R58" i="92" s="1"/>
  <c r="J58" i="92"/>
  <c r="I58" i="92"/>
  <c r="P57" i="92"/>
  <c r="R57" i="92" s="1"/>
  <c r="J57" i="92"/>
  <c r="I57" i="92"/>
  <c r="X56" i="92"/>
  <c r="S56" i="92"/>
  <c r="P56" i="92"/>
  <c r="R56" i="92" s="1"/>
  <c r="Q56" i="92" s="1"/>
  <c r="J56" i="92"/>
  <c r="I56" i="92"/>
  <c r="T55" i="92"/>
  <c r="Y55" i="92" s="1"/>
  <c r="P55" i="92"/>
  <c r="R55" i="92" s="1"/>
  <c r="J55" i="92"/>
  <c r="I55" i="92"/>
  <c r="X54" i="92"/>
  <c r="R54" i="92"/>
  <c r="S54" i="92" s="1"/>
  <c r="Q54" i="92"/>
  <c r="P54" i="92"/>
  <c r="T54" i="92" s="1"/>
  <c r="Y54" i="92" s="1"/>
  <c r="J54" i="92"/>
  <c r="I54" i="92"/>
  <c r="P53" i="92"/>
  <c r="R53" i="92" s="1"/>
  <c r="J53" i="92"/>
  <c r="I53" i="92"/>
  <c r="X52" i="92"/>
  <c r="R52" i="92"/>
  <c r="S52" i="92" s="1"/>
  <c r="Q52" i="92"/>
  <c r="P52" i="92"/>
  <c r="T52" i="92" s="1"/>
  <c r="Y52" i="92" s="1"/>
  <c r="J52" i="92"/>
  <c r="I52" i="92"/>
  <c r="T51" i="92"/>
  <c r="V51" i="92" s="1"/>
  <c r="U51" i="92" s="1"/>
  <c r="Q51" i="92"/>
  <c r="P51" i="92"/>
  <c r="R51" i="92" s="1"/>
  <c r="J51" i="92"/>
  <c r="I51" i="92"/>
  <c r="R50" i="92"/>
  <c r="S50" i="92" s="1"/>
  <c r="Q50" i="92"/>
  <c r="P50" i="92"/>
  <c r="T50" i="92" s="1"/>
  <c r="V48" i="92" s="1"/>
  <c r="U48" i="92" s="1"/>
  <c r="J50" i="92"/>
  <c r="I50" i="92"/>
  <c r="Y49" i="92"/>
  <c r="S49" i="92"/>
  <c r="R49" i="92"/>
  <c r="P49" i="92"/>
  <c r="T49" i="92" s="1"/>
  <c r="J49" i="92"/>
  <c r="I49" i="92"/>
  <c r="R48" i="92"/>
  <c r="Q48" i="92" s="1"/>
  <c r="P48" i="92"/>
  <c r="T48" i="92" s="1"/>
  <c r="J48" i="92"/>
  <c r="I48" i="92"/>
  <c r="T47" i="92"/>
  <c r="Y47" i="92" s="1"/>
  <c r="P47" i="92"/>
  <c r="R47" i="92" s="1"/>
  <c r="J47" i="92"/>
  <c r="I47" i="92"/>
  <c r="R46" i="92"/>
  <c r="Q46" i="92" s="1"/>
  <c r="P46" i="92"/>
  <c r="T46" i="92" s="1"/>
  <c r="Y46" i="92" s="1"/>
  <c r="J46" i="92"/>
  <c r="I46" i="92"/>
  <c r="T45" i="92"/>
  <c r="Y45" i="92" s="1"/>
  <c r="P45" i="92"/>
  <c r="R45" i="92" s="1"/>
  <c r="J45" i="92"/>
  <c r="I45" i="92"/>
  <c r="T44" i="92"/>
  <c r="Y44" i="92" s="1"/>
  <c r="S44" i="92"/>
  <c r="Q44" i="92"/>
  <c r="P44" i="92"/>
  <c r="R44" i="92" s="1"/>
  <c r="X44" i="92" s="1"/>
  <c r="J44" i="92"/>
  <c r="I44" i="92"/>
  <c r="P43" i="92"/>
  <c r="R43" i="92" s="1"/>
  <c r="J43" i="92"/>
  <c r="I43" i="92"/>
  <c r="X42" i="92"/>
  <c r="R42" i="92"/>
  <c r="S42" i="92" s="1"/>
  <c r="Q42" i="92"/>
  <c r="P42" i="92"/>
  <c r="T42" i="92" s="1"/>
  <c r="Y42" i="92" s="1"/>
  <c r="J42" i="92"/>
  <c r="I42" i="92"/>
  <c r="R41" i="92"/>
  <c r="X41" i="92" s="1"/>
  <c r="P41" i="92"/>
  <c r="T41" i="92" s="1"/>
  <c r="Y41" i="92" s="1"/>
  <c r="J41" i="92"/>
  <c r="I41" i="92"/>
  <c r="P40" i="92"/>
  <c r="R40" i="92" s="1"/>
  <c r="J40" i="92"/>
  <c r="I40" i="92"/>
  <c r="R39" i="92"/>
  <c r="Q39" i="92" s="1"/>
  <c r="P39" i="92"/>
  <c r="T39" i="92" s="1"/>
  <c r="J39" i="92"/>
  <c r="I39" i="92"/>
  <c r="P38" i="92"/>
  <c r="R38" i="92" s="1"/>
  <c r="J38" i="92"/>
  <c r="I38" i="92"/>
  <c r="R37" i="92"/>
  <c r="Q37" i="92" s="1"/>
  <c r="P37" i="92"/>
  <c r="T37" i="92" s="1"/>
  <c r="J37" i="92"/>
  <c r="I37" i="92"/>
  <c r="R36" i="92"/>
  <c r="X36" i="92" s="1"/>
  <c r="Q36" i="92"/>
  <c r="P36" i="92"/>
  <c r="T36" i="92" s="1"/>
  <c r="J36" i="92"/>
  <c r="I36" i="92"/>
  <c r="R35" i="92"/>
  <c r="X35" i="92" s="1"/>
  <c r="P35" i="92"/>
  <c r="T35" i="92" s="1"/>
  <c r="Y35" i="92" s="1"/>
  <c r="J35" i="92"/>
  <c r="I35" i="92"/>
  <c r="R34" i="92"/>
  <c r="X34" i="92" s="1"/>
  <c r="Q34" i="92"/>
  <c r="P34" i="92"/>
  <c r="T34" i="92" s="1"/>
  <c r="J34" i="92"/>
  <c r="I34" i="92"/>
  <c r="R33" i="92"/>
  <c r="X33" i="92" s="1"/>
  <c r="P33" i="92"/>
  <c r="T33" i="92" s="1"/>
  <c r="Y33" i="92" s="1"/>
  <c r="J33" i="92"/>
  <c r="I33" i="92"/>
  <c r="P32" i="92"/>
  <c r="R32" i="92" s="1"/>
  <c r="J32" i="92"/>
  <c r="I32" i="92"/>
  <c r="R31" i="92"/>
  <c r="Q31" i="92" s="1"/>
  <c r="P31" i="92"/>
  <c r="T31" i="92" s="1"/>
  <c r="J31" i="92"/>
  <c r="I31" i="92"/>
  <c r="P30" i="92"/>
  <c r="R30" i="92" s="1"/>
  <c r="J30" i="92"/>
  <c r="I30" i="92"/>
  <c r="P29" i="92"/>
  <c r="R29" i="92" s="1"/>
  <c r="J29" i="92"/>
  <c r="I29" i="92"/>
  <c r="P28" i="92"/>
  <c r="R28" i="92" s="1"/>
  <c r="J28" i="92"/>
  <c r="I28" i="92"/>
  <c r="P27" i="92"/>
  <c r="R27" i="92" s="1"/>
  <c r="J27" i="92"/>
  <c r="I27" i="92"/>
  <c r="P26" i="92"/>
  <c r="R26" i="92" s="1"/>
  <c r="J26" i="92"/>
  <c r="I26" i="92"/>
  <c r="P25" i="92"/>
  <c r="T25" i="92" s="1"/>
  <c r="Y25" i="92" s="1"/>
  <c r="J25" i="92"/>
  <c r="I25" i="92"/>
  <c r="P24" i="92"/>
  <c r="T24" i="92" s="1"/>
  <c r="J24" i="92"/>
  <c r="I24" i="92"/>
  <c r="P23" i="92"/>
  <c r="T23" i="92" s="1"/>
  <c r="Y23" i="92" s="1"/>
  <c r="J23" i="92"/>
  <c r="I23" i="92"/>
  <c r="R22" i="92"/>
  <c r="X22" i="92" s="1"/>
  <c r="P22" i="92"/>
  <c r="T22" i="92" s="1"/>
  <c r="Y22" i="92" s="1"/>
  <c r="J22" i="92"/>
  <c r="I22" i="92"/>
  <c r="P21" i="92"/>
  <c r="T21" i="92" s="1"/>
  <c r="J21" i="92"/>
  <c r="I21" i="92"/>
  <c r="R20" i="92"/>
  <c r="X20" i="92" s="1"/>
  <c r="P20" i="92"/>
  <c r="T20" i="92" s="1"/>
  <c r="Y20" i="92" s="1"/>
  <c r="J20" i="92"/>
  <c r="I20" i="92"/>
  <c r="P19" i="92"/>
  <c r="R19" i="92" s="1"/>
  <c r="J19" i="92"/>
  <c r="I19" i="92"/>
  <c r="P18" i="92"/>
  <c r="R18" i="92" s="1"/>
  <c r="J18" i="92"/>
  <c r="I18" i="92"/>
  <c r="S92" i="91"/>
  <c r="R92" i="91"/>
  <c r="X92" i="91" s="1"/>
  <c r="Q92" i="91"/>
  <c r="P92" i="91"/>
  <c r="T92" i="91" s="1"/>
  <c r="J92" i="91"/>
  <c r="I92" i="91"/>
  <c r="T91" i="91"/>
  <c r="Y91" i="91" s="1"/>
  <c r="P91" i="91"/>
  <c r="R91" i="91" s="1"/>
  <c r="J91" i="91"/>
  <c r="I91" i="91"/>
  <c r="S90" i="91"/>
  <c r="R90" i="91"/>
  <c r="X90" i="91" s="1"/>
  <c r="Q90" i="91"/>
  <c r="P90" i="91"/>
  <c r="T90" i="91" s="1"/>
  <c r="J90" i="91"/>
  <c r="I90" i="91"/>
  <c r="T89" i="91"/>
  <c r="Y89" i="91" s="1"/>
  <c r="P89" i="91"/>
  <c r="R89" i="91" s="1"/>
  <c r="J89" i="91"/>
  <c r="I89" i="91"/>
  <c r="T88" i="91"/>
  <c r="Y88" i="91" s="1"/>
  <c r="S88" i="91"/>
  <c r="Q88" i="91"/>
  <c r="P88" i="91"/>
  <c r="R88" i="91" s="1"/>
  <c r="X88" i="91" s="1"/>
  <c r="J88" i="91"/>
  <c r="I88" i="91"/>
  <c r="T87" i="91"/>
  <c r="V87" i="91" s="1"/>
  <c r="U87" i="91" s="1"/>
  <c r="P87" i="91"/>
  <c r="R87" i="91" s="1"/>
  <c r="J87" i="91"/>
  <c r="I87" i="91"/>
  <c r="T86" i="91"/>
  <c r="Y86" i="91" s="1"/>
  <c r="S86" i="91"/>
  <c r="Q86" i="91"/>
  <c r="P86" i="91"/>
  <c r="R86" i="91" s="1"/>
  <c r="X86" i="91" s="1"/>
  <c r="J86" i="91"/>
  <c r="I86" i="91"/>
  <c r="Y85" i="91"/>
  <c r="T85" i="91"/>
  <c r="R85" i="91"/>
  <c r="Q85" i="91"/>
  <c r="P85" i="91"/>
  <c r="J85" i="91"/>
  <c r="I85" i="91"/>
  <c r="T84" i="91"/>
  <c r="V84" i="91" s="1"/>
  <c r="U84" i="91" s="1"/>
  <c r="S84" i="91"/>
  <c r="P84" i="91"/>
  <c r="R84" i="91" s="1"/>
  <c r="X84" i="91" s="1"/>
  <c r="J84" i="91"/>
  <c r="I84" i="91"/>
  <c r="T83" i="91"/>
  <c r="Y83" i="91" s="1"/>
  <c r="R83" i="91"/>
  <c r="P83" i="91"/>
  <c r="J83" i="91"/>
  <c r="Y82" i="91"/>
  <c r="T82" i="91"/>
  <c r="R82" i="91"/>
  <c r="Q82" i="91"/>
  <c r="P82" i="91"/>
  <c r="J82" i="91"/>
  <c r="I82" i="91"/>
  <c r="Y81" i="91"/>
  <c r="R81" i="91"/>
  <c r="P81" i="91"/>
  <c r="T81" i="91" s="1"/>
  <c r="J81" i="91"/>
  <c r="I81" i="91"/>
  <c r="T80" i="91"/>
  <c r="R80" i="91"/>
  <c r="P80" i="91"/>
  <c r="J80" i="91"/>
  <c r="I80" i="91"/>
  <c r="R79" i="91"/>
  <c r="P79" i="91"/>
  <c r="T79" i="91" s="1"/>
  <c r="Y79" i="91" s="1"/>
  <c r="J79" i="91"/>
  <c r="I79" i="91"/>
  <c r="T78" i="91"/>
  <c r="Y78" i="91" s="1"/>
  <c r="R78" i="91"/>
  <c r="P78" i="91"/>
  <c r="J78" i="91"/>
  <c r="I78" i="91"/>
  <c r="R77" i="91"/>
  <c r="Q77" i="91" s="1"/>
  <c r="P77" i="91"/>
  <c r="T77" i="91" s="1"/>
  <c r="Y77" i="91" s="1"/>
  <c r="J77" i="91"/>
  <c r="I77" i="91"/>
  <c r="T76" i="91"/>
  <c r="Y76" i="91" s="1"/>
  <c r="R76" i="91"/>
  <c r="P76" i="91"/>
  <c r="J76" i="91"/>
  <c r="I76" i="91"/>
  <c r="P75" i="91"/>
  <c r="J75" i="91"/>
  <c r="I75" i="91"/>
  <c r="Y74" i="91"/>
  <c r="X74" i="91"/>
  <c r="T74" i="91"/>
  <c r="R74" i="91"/>
  <c r="Q74" i="91" s="1"/>
  <c r="P74" i="91"/>
  <c r="J74" i="91"/>
  <c r="I74" i="91"/>
  <c r="P73" i="91"/>
  <c r="J73" i="91"/>
  <c r="I73" i="91"/>
  <c r="Y72" i="91"/>
  <c r="T72" i="91"/>
  <c r="R72" i="91"/>
  <c r="Q72" i="91" s="1"/>
  <c r="P72" i="91"/>
  <c r="J72" i="91"/>
  <c r="I72" i="91"/>
  <c r="P71" i="91"/>
  <c r="J71" i="91"/>
  <c r="I71" i="91"/>
  <c r="Y70" i="91"/>
  <c r="X70" i="91"/>
  <c r="T70" i="91"/>
  <c r="S70" i="91"/>
  <c r="R70" i="91"/>
  <c r="Q70" i="91" s="1"/>
  <c r="P70" i="91"/>
  <c r="J70" i="91"/>
  <c r="I70" i="91"/>
  <c r="P69" i="91"/>
  <c r="J69" i="91"/>
  <c r="I69" i="91"/>
  <c r="Y68" i="91"/>
  <c r="X68" i="91"/>
  <c r="T68" i="91"/>
  <c r="R68" i="91"/>
  <c r="Q68" i="91" s="1"/>
  <c r="P68" i="91"/>
  <c r="J68" i="91"/>
  <c r="I68" i="91"/>
  <c r="P67" i="91"/>
  <c r="J67" i="91"/>
  <c r="I67" i="91"/>
  <c r="P66" i="91"/>
  <c r="J66" i="91"/>
  <c r="I66" i="91"/>
  <c r="T65" i="91"/>
  <c r="R65" i="91"/>
  <c r="P65" i="91"/>
  <c r="J65" i="91"/>
  <c r="I65" i="91"/>
  <c r="S64" i="91"/>
  <c r="R64" i="91"/>
  <c r="P64" i="91"/>
  <c r="T64" i="91" s="1"/>
  <c r="Y64" i="91" s="1"/>
  <c r="J64" i="91"/>
  <c r="I64" i="91"/>
  <c r="T63" i="91"/>
  <c r="Y63" i="91" s="1"/>
  <c r="R63" i="91"/>
  <c r="P63" i="91"/>
  <c r="J63" i="91"/>
  <c r="I63" i="91"/>
  <c r="X62" i="91"/>
  <c r="S62" i="91"/>
  <c r="R62" i="91"/>
  <c r="Q62" i="91" s="1"/>
  <c r="P62" i="91"/>
  <c r="T62" i="91" s="1"/>
  <c r="Y62" i="91" s="1"/>
  <c r="J62" i="91"/>
  <c r="I62" i="91"/>
  <c r="T61" i="91"/>
  <c r="Y61" i="91" s="1"/>
  <c r="R61" i="91"/>
  <c r="P61" i="91"/>
  <c r="J61" i="91"/>
  <c r="I61" i="91"/>
  <c r="X60" i="91"/>
  <c r="S60" i="91"/>
  <c r="R60" i="91"/>
  <c r="Q60" i="91" s="1"/>
  <c r="P60" i="91"/>
  <c r="T60" i="91" s="1"/>
  <c r="Y60" i="91" s="1"/>
  <c r="J60" i="91"/>
  <c r="I60" i="91"/>
  <c r="T59" i="91"/>
  <c r="Y59" i="91" s="1"/>
  <c r="R59" i="91"/>
  <c r="P59" i="91"/>
  <c r="J59" i="91"/>
  <c r="I59" i="91"/>
  <c r="P58" i="91"/>
  <c r="J58" i="91"/>
  <c r="I58" i="91"/>
  <c r="P57" i="91"/>
  <c r="J57" i="91"/>
  <c r="I57" i="91"/>
  <c r="Y56" i="91"/>
  <c r="X56" i="91"/>
  <c r="T56" i="91"/>
  <c r="S56" i="91"/>
  <c r="Q56" i="91"/>
  <c r="P56" i="91"/>
  <c r="R56" i="91" s="1"/>
  <c r="J56" i="91"/>
  <c r="I56" i="91"/>
  <c r="Y55" i="91"/>
  <c r="T55" i="91"/>
  <c r="R55" i="91"/>
  <c r="P55" i="91"/>
  <c r="J55" i="91"/>
  <c r="I55" i="91"/>
  <c r="Y54" i="91"/>
  <c r="R54" i="91"/>
  <c r="Q54" i="91"/>
  <c r="P54" i="91"/>
  <c r="T54" i="91" s="1"/>
  <c r="J54" i="91"/>
  <c r="I54" i="91"/>
  <c r="T53" i="91"/>
  <c r="V53" i="91" s="1"/>
  <c r="U53" i="91" s="1"/>
  <c r="R53" i="91"/>
  <c r="P53" i="91"/>
  <c r="J53" i="91"/>
  <c r="I53" i="91"/>
  <c r="R52" i="91"/>
  <c r="P52" i="91"/>
  <c r="T52" i="91" s="1"/>
  <c r="Y52" i="91" s="1"/>
  <c r="J52" i="91"/>
  <c r="I52" i="91"/>
  <c r="P51" i="91"/>
  <c r="R51" i="91" s="1"/>
  <c r="J51" i="91"/>
  <c r="I51" i="91"/>
  <c r="X50" i="91"/>
  <c r="S50" i="91"/>
  <c r="R50" i="91"/>
  <c r="Q50" i="91"/>
  <c r="P50" i="91"/>
  <c r="T50" i="91" s="1"/>
  <c r="Y50" i="91" s="1"/>
  <c r="J50" i="91"/>
  <c r="I50" i="91"/>
  <c r="T49" i="91"/>
  <c r="Y49" i="91" s="1"/>
  <c r="P49" i="91"/>
  <c r="R49" i="91" s="1"/>
  <c r="J49" i="91"/>
  <c r="I49" i="91"/>
  <c r="T48" i="91"/>
  <c r="P48" i="91"/>
  <c r="R48" i="91" s="1"/>
  <c r="J48" i="91"/>
  <c r="I48" i="91"/>
  <c r="T47" i="91"/>
  <c r="Y47" i="91" s="1"/>
  <c r="S47" i="91"/>
  <c r="P47" i="91"/>
  <c r="R47" i="91" s="1"/>
  <c r="Q47" i="91" s="1"/>
  <c r="J47" i="91"/>
  <c r="I47" i="91"/>
  <c r="P46" i="91"/>
  <c r="R46" i="91" s="1"/>
  <c r="J46" i="91"/>
  <c r="I46" i="91"/>
  <c r="T45" i="91"/>
  <c r="Y45" i="91" s="1"/>
  <c r="S45" i="91"/>
  <c r="P45" i="91"/>
  <c r="R45" i="91" s="1"/>
  <c r="Q45" i="91" s="1"/>
  <c r="J45" i="91"/>
  <c r="I45" i="91"/>
  <c r="T44" i="91"/>
  <c r="Y44" i="91" s="1"/>
  <c r="S44" i="91"/>
  <c r="P44" i="91"/>
  <c r="R44" i="91" s="1"/>
  <c r="J44" i="91"/>
  <c r="I44" i="91"/>
  <c r="X43" i="91"/>
  <c r="R43" i="91"/>
  <c r="Q43" i="91" s="1"/>
  <c r="P43" i="91"/>
  <c r="T43" i="91" s="1"/>
  <c r="Y43" i="91" s="1"/>
  <c r="J43" i="91"/>
  <c r="I43" i="91"/>
  <c r="T42" i="91"/>
  <c r="Y42" i="91" s="1"/>
  <c r="S42" i="91"/>
  <c r="P42" i="91"/>
  <c r="R42" i="91" s="1"/>
  <c r="J42" i="91"/>
  <c r="I42" i="91"/>
  <c r="X41" i="91"/>
  <c r="P41" i="91"/>
  <c r="R41" i="91" s="1"/>
  <c r="S41" i="91" s="1"/>
  <c r="J41" i="91"/>
  <c r="I41" i="91"/>
  <c r="R40" i="91"/>
  <c r="S40" i="91" s="1"/>
  <c r="P40" i="91"/>
  <c r="T40" i="91" s="1"/>
  <c r="Y40" i="91" s="1"/>
  <c r="J40" i="91"/>
  <c r="I40" i="91"/>
  <c r="T39" i="91"/>
  <c r="Q39" i="91"/>
  <c r="P39" i="91"/>
  <c r="R39" i="91" s="1"/>
  <c r="J39" i="91"/>
  <c r="I39" i="91"/>
  <c r="R38" i="91"/>
  <c r="S38" i="91" s="1"/>
  <c r="Q38" i="91"/>
  <c r="P38" i="91"/>
  <c r="T38" i="91" s="1"/>
  <c r="Y38" i="91" s="1"/>
  <c r="J38" i="91"/>
  <c r="I38" i="91"/>
  <c r="P37" i="91"/>
  <c r="R37" i="91" s="1"/>
  <c r="J37" i="91"/>
  <c r="I37" i="91"/>
  <c r="X36" i="91"/>
  <c r="T36" i="91"/>
  <c r="P36" i="91"/>
  <c r="R36" i="91" s="1"/>
  <c r="Q36" i="91" s="1"/>
  <c r="J36" i="91"/>
  <c r="I36" i="91"/>
  <c r="P35" i="91"/>
  <c r="R35" i="91" s="1"/>
  <c r="S35" i="91" s="1"/>
  <c r="J35" i="91"/>
  <c r="I35" i="91"/>
  <c r="X34" i="91"/>
  <c r="P34" i="91"/>
  <c r="R34" i="91" s="1"/>
  <c r="Q34" i="91" s="1"/>
  <c r="J34" i="91"/>
  <c r="I34" i="91"/>
  <c r="X33" i="91"/>
  <c r="T33" i="91"/>
  <c r="Y33" i="91" s="1"/>
  <c r="Q33" i="91"/>
  <c r="P33" i="91"/>
  <c r="R33" i="91" s="1"/>
  <c r="S33" i="91" s="1"/>
  <c r="J33" i="91"/>
  <c r="I33" i="91"/>
  <c r="Y32" i="91"/>
  <c r="R32" i="91"/>
  <c r="S32" i="91" s="1"/>
  <c r="Q32" i="91"/>
  <c r="P32" i="91"/>
  <c r="T32" i="91" s="1"/>
  <c r="J32" i="91"/>
  <c r="I32" i="91"/>
  <c r="P31" i="91"/>
  <c r="R31" i="91" s="1"/>
  <c r="J31" i="91"/>
  <c r="I31" i="91"/>
  <c r="R30" i="91"/>
  <c r="S30" i="91" s="1"/>
  <c r="P30" i="91"/>
  <c r="T30" i="91" s="1"/>
  <c r="Y30" i="91" s="1"/>
  <c r="J30" i="91"/>
  <c r="I30" i="91"/>
  <c r="T29" i="91"/>
  <c r="Y29" i="91" s="1"/>
  <c r="R29" i="91"/>
  <c r="P29" i="91"/>
  <c r="J29" i="91"/>
  <c r="I29" i="91"/>
  <c r="R28" i="91"/>
  <c r="Q28" i="91" s="1"/>
  <c r="P28" i="91"/>
  <c r="T28" i="91" s="1"/>
  <c r="Y28" i="91" s="1"/>
  <c r="J28" i="91"/>
  <c r="I28" i="91"/>
  <c r="T27" i="91"/>
  <c r="Y27" i="91" s="1"/>
  <c r="R27" i="91"/>
  <c r="P27" i="91"/>
  <c r="J27" i="91"/>
  <c r="I27" i="91"/>
  <c r="Y26" i="91"/>
  <c r="T26" i="91"/>
  <c r="P26" i="91"/>
  <c r="R26" i="91" s="1"/>
  <c r="J26" i="91"/>
  <c r="I26" i="91"/>
  <c r="T25" i="91"/>
  <c r="Y25" i="91" s="1"/>
  <c r="S25" i="91"/>
  <c r="Q25" i="91"/>
  <c r="P25" i="91"/>
  <c r="R25" i="91" s="1"/>
  <c r="X25" i="91" s="1"/>
  <c r="J25" i="91"/>
  <c r="I25" i="91"/>
  <c r="Y24" i="91"/>
  <c r="T24" i="91"/>
  <c r="V24" i="91" s="1"/>
  <c r="U24" i="91" s="1"/>
  <c r="P24" i="91"/>
  <c r="R24" i="91" s="1"/>
  <c r="J24" i="91"/>
  <c r="I24" i="91"/>
  <c r="T23" i="91"/>
  <c r="Y23" i="91" s="1"/>
  <c r="S23" i="91"/>
  <c r="Q23" i="91"/>
  <c r="P23" i="91"/>
  <c r="R23" i="91" s="1"/>
  <c r="X23" i="91" s="1"/>
  <c r="J23" i="91"/>
  <c r="I23" i="91"/>
  <c r="Y22" i="91"/>
  <c r="T22" i="91"/>
  <c r="R22" i="91"/>
  <c r="S22" i="91" s="1"/>
  <c r="Q22" i="91"/>
  <c r="P22" i="91"/>
  <c r="J22" i="91"/>
  <c r="I22" i="91"/>
  <c r="Y21" i="91"/>
  <c r="T21" i="91"/>
  <c r="V21" i="91" s="1"/>
  <c r="U21" i="91" s="1"/>
  <c r="S21" i="91"/>
  <c r="P21" i="91"/>
  <c r="R21" i="91" s="1"/>
  <c r="X21" i="91" s="1"/>
  <c r="J21" i="91"/>
  <c r="I21" i="91"/>
  <c r="T20" i="91"/>
  <c r="Y20" i="91" s="1"/>
  <c r="R20" i="91"/>
  <c r="S20" i="91" s="1"/>
  <c r="P20" i="91"/>
  <c r="J20" i="91"/>
  <c r="I20" i="91"/>
  <c r="R19" i="91"/>
  <c r="Q19" i="91" s="1"/>
  <c r="P19" i="91"/>
  <c r="T19" i="91" s="1"/>
  <c r="Y19" i="91" s="1"/>
  <c r="J19" i="91"/>
  <c r="I19" i="91"/>
  <c r="R18" i="91"/>
  <c r="S18" i="91" s="1"/>
  <c r="Q18" i="91"/>
  <c r="P18" i="91"/>
  <c r="T18" i="91" s="1"/>
  <c r="Y18" i="91" s="1"/>
  <c r="J18" i="91"/>
  <c r="I18" i="91"/>
  <c r="R92" i="90"/>
  <c r="X92" i="90" s="1"/>
  <c r="Q92" i="90"/>
  <c r="P92" i="90"/>
  <c r="T92" i="90" s="1"/>
  <c r="J92" i="90"/>
  <c r="I92" i="90"/>
  <c r="Y91" i="90"/>
  <c r="R91" i="90"/>
  <c r="P91" i="90"/>
  <c r="T91" i="90" s="1"/>
  <c r="J91" i="90"/>
  <c r="I91" i="90"/>
  <c r="R90" i="90"/>
  <c r="X90" i="90" s="1"/>
  <c r="Q90" i="90"/>
  <c r="P90" i="90"/>
  <c r="T90" i="90" s="1"/>
  <c r="J90" i="90"/>
  <c r="I90" i="90"/>
  <c r="R89" i="90"/>
  <c r="P89" i="90"/>
  <c r="T89" i="90" s="1"/>
  <c r="Y89" i="90" s="1"/>
  <c r="J89" i="90"/>
  <c r="I89" i="90"/>
  <c r="P88" i="90"/>
  <c r="R88" i="90" s="1"/>
  <c r="J88" i="90"/>
  <c r="I88" i="90"/>
  <c r="R87" i="90"/>
  <c r="P87" i="90"/>
  <c r="T87" i="90" s="1"/>
  <c r="Y87" i="90" s="1"/>
  <c r="J87" i="90"/>
  <c r="I87" i="90"/>
  <c r="S86" i="90"/>
  <c r="P86" i="90"/>
  <c r="R86" i="90" s="1"/>
  <c r="J86" i="90"/>
  <c r="I86" i="90"/>
  <c r="T85" i="90"/>
  <c r="Y85" i="90" s="1"/>
  <c r="P85" i="90"/>
  <c r="R85" i="90" s="1"/>
  <c r="J85" i="90"/>
  <c r="I85" i="90"/>
  <c r="X84" i="90"/>
  <c r="P84" i="90"/>
  <c r="R84" i="90" s="1"/>
  <c r="Q84" i="90" s="1"/>
  <c r="J84" i="90"/>
  <c r="I84" i="90"/>
  <c r="P83" i="90"/>
  <c r="R83" i="90" s="1"/>
  <c r="J83" i="90"/>
  <c r="T82" i="90"/>
  <c r="Y82" i="90" s="1"/>
  <c r="P82" i="90"/>
  <c r="R82" i="90" s="1"/>
  <c r="J82" i="90"/>
  <c r="I82" i="90"/>
  <c r="X81" i="90"/>
  <c r="R81" i="90"/>
  <c r="S81" i="90" s="1"/>
  <c r="Q81" i="90"/>
  <c r="P81" i="90"/>
  <c r="T81" i="90" s="1"/>
  <c r="Y81" i="90" s="1"/>
  <c r="J81" i="90"/>
  <c r="I81" i="90"/>
  <c r="P80" i="90"/>
  <c r="R80" i="90" s="1"/>
  <c r="J80" i="90"/>
  <c r="I80" i="90"/>
  <c r="X79" i="90"/>
  <c r="R79" i="90"/>
  <c r="S79" i="90" s="1"/>
  <c r="Q79" i="90"/>
  <c r="P79" i="90"/>
  <c r="T79" i="90" s="1"/>
  <c r="Y79" i="90" s="1"/>
  <c r="J79" i="90"/>
  <c r="I79" i="90"/>
  <c r="R78" i="90"/>
  <c r="P78" i="90"/>
  <c r="T78" i="90" s="1"/>
  <c r="Y78" i="90" s="1"/>
  <c r="J78" i="90"/>
  <c r="I78" i="90"/>
  <c r="R77" i="90"/>
  <c r="X77" i="90" s="1"/>
  <c r="Q77" i="90"/>
  <c r="P77" i="90"/>
  <c r="T77" i="90" s="1"/>
  <c r="J77" i="90"/>
  <c r="I77" i="90"/>
  <c r="Y76" i="90"/>
  <c r="R76" i="90"/>
  <c r="P76" i="90"/>
  <c r="T76" i="90" s="1"/>
  <c r="J76" i="90"/>
  <c r="I76" i="90"/>
  <c r="P75" i="90"/>
  <c r="R75" i="90" s="1"/>
  <c r="J75" i="90"/>
  <c r="I75" i="90"/>
  <c r="R74" i="90"/>
  <c r="P74" i="90"/>
  <c r="T74" i="90" s="1"/>
  <c r="Y74" i="90" s="1"/>
  <c r="J74" i="90"/>
  <c r="I74" i="90"/>
  <c r="P73" i="90"/>
  <c r="R73" i="90" s="1"/>
  <c r="J73" i="90"/>
  <c r="I73" i="90"/>
  <c r="R72" i="90"/>
  <c r="P72" i="90"/>
  <c r="T72" i="90" s="1"/>
  <c r="Y72" i="90" s="1"/>
  <c r="J72" i="90"/>
  <c r="I72" i="90"/>
  <c r="P71" i="90"/>
  <c r="R71" i="90" s="1"/>
  <c r="S71" i="90" s="1"/>
  <c r="J71" i="90"/>
  <c r="I71" i="90"/>
  <c r="R70" i="90"/>
  <c r="P70" i="90"/>
  <c r="T70" i="90" s="1"/>
  <c r="Y70" i="90" s="1"/>
  <c r="J70" i="90"/>
  <c r="I70" i="90"/>
  <c r="S69" i="90"/>
  <c r="P69" i="90"/>
  <c r="R69" i="90" s="1"/>
  <c r="J69" i="90"/>
  <c r="I69" i="90"/>
  <c r="R68" i="90"/>
  <c r="P68" i="90"/>
  <c r="T68" i="90" s="1"/>
  <c r="Y68" i="90" s="1"/>
  <c r="J68" i="90"/>
  <c r="I68" i="90"/>
  <c r="P67" i="90"/>
  <c r="R67" i="90" s="1"/>
  <c r="J67" i="90"/>
  <c r="I67" i="90"/>
  <c r="P66" i="90"/>
  <c r="R66" i="90" s="1"/>
  <c r="J66" i="90"/>
  <c r="I66" i="90"/>
  <c r="P65" i="90"/>
  <c r="R65" i="90" s="1"/>
  <c r="J65" i="90"/>
  <c r="I65" i="90"/>
  <c r="X64" i="90"/>
  <c r="R64" i="90"/>
  <c r="S64" i="90" s="1"/>
  <c r="Q64" i="90"/>
  <c r="P64" i="90"/>
  <c r="T64" i="90" s="1"/>
  <c r="Y64" i="90" s="1"/>
  <c r="J64" i="90"/>
  <c r="I64" i="90"/>
  <c r="Y63" i="90"/>
  <c r="R63" i="90"/>
  <c r="P63" i="90"/>
  <c r="T63" i="90" s="1"/>
  <c r="J63" i="90"/>
  <c r="I63" i="90"/>
  <c r="R62" i="90"/>
  <c r="X62" i="90" s="1"/>
  <c r="Q62" i="90"/>
  <c r="P62" i="90"/>
  <c r="T62" i="90" s="1"/>
  <c r="J62" i="90"/>
  <c r="I62" i="90"/>
  <c r="Y61" i="90"/>
  <c r="R61" i="90"/>
  <c r="P61" i="90"/>
  <c r="T61" i="90" s="1"/>
  <c r="J61" i="90"/>
  <c r="I61" i="90"/>
  <c r="R60" i="90"/>
  <c r="X60" i="90" s="1"/>
  <c r="Q60" i="90"/>
  <c r="P60" i="90"/>
  <c r="T60" i="90" s="1"/>
  <c r="J60" i="90"/>
  <c r="I60" i="90"/>
  <c r="R59" i="90"/>
  <c r="P59" i="90"/>
  <c r="T59" i="90" s="1"/>
  <c r="Y59" i="90" s="1"/>
  <c r="J59" i="90"/>
  <c r="I59" i="90"/>
  <c r="P58" i="90"/>
  <c r="R58" i="90" s="1"/>
  <c r="S58" i="90" s="1"/>
  <c r="J58" i="90"/>
  <c r="I58" i="90"/>
  <c r="P57" i="90"/>
  <c r="R57" i="90" s="1"/>
  <c r="J57" i="90"/>
  <c r="I57" i="90"/>
  <c r="X56" i="90"/>
  <c r="S56" i="90"/>
  <c r="P56" i="90"/>
  <c r="R56" i="90" s="1"/>
  <c r="Q56" i="90" s="1"/>
  <c r="J56" i="90"/>
  <c r="I56" i="90"/>
  <c r="T55" i="90"/>
  <c r="Y55" i="90" s="1"/>
  <c r="P55" i="90"/>
  <c r="R55" i="90" s="1"/>
  <c r="J55" i="90"/>
  <c r="I55" i="90"/>
  <c r="X54" i="90"/>
  <c r="R54" i="90"/>
  <c r="S54" i="90" s="1"/>
  <c r="Q54" i="90"/>
  <c r="P54" i="90"/>
  <c r="T54" i="90" s="1"/>
  <c r="Y54" i="90" s="1"/>
  <c r="J54" i="90"/>
  <c r="I54" i="90"/>
  <c r="P53" i="90"/>
  <c r="R53" i="90" s="1"/>
  <c r="J53" i="90"/>
  <c r="I53" i="90"/>
  <c r="X52" i="90"/>
  <c r="R52" i="90"/>
  <c r="S52" i="90" s="1"/>
  <c r="Q52" i="90"/>
  <c r="P52" i="90"/>
  <c r="T52" i="90" s="1"/>
  <c r="Y52" i="90" s="1"/>
  <c r="J52" i="90"/>
  <c r="I52" i="90"/>
  <c r="P51" i="90"/>
  <c r="R51" i="90" s="1"/>
  <c r="J51" i="90"/>
  <c r="I51" i="90"/>
  <c r="X50" i="90"/>
  <c r="R50" i="90"/>
  <c r="S50" i="90" s="1"/>
  <c r="Q50" i="90"/>
  <c r="P50" i="90"/>
  <c r="T50" i="90" s="1"/>
  <c r="Y50" i="90" s="1"/>
  <c r="J50" i="90"/>
  <c r="I50" i="90"/>
  <c r="Y49" i="90"/>
  <c r="R49" i="90"/>
  <c r="S49" i="90" s="1"/>
  <c r="P49" i="90"/>
  <c r="T49" i="90" s="1"/>
  <c r="J49" i="90"/>
  <c r="I49" i="90"/>
  <c r="X48" i="90"/>
  <c r="R48" i="90"/>
  <c r="Q48" i="90" s="1"/>
  <c r="P48" i="90"/>
  <c r="T48" i="90" s="1"/>
  <c r="J48" i="90"/>
  <c r="I48" i="90"/>
  <c r="T47" i="90"/>
  <c r="Y47" i="90" s="1"/>
  <c r="S47" i="90"/>
  <c r="P47" i="90"/>
  <c r="R47" i="90" s="1"/>
  <c r="J47" i="90"/>
  <c r="I47" i="90"/>
  <c r="T46" i="90"/>
  <c r="Y46" i="90" s="1"/>
  <c r="R46" i="90"/>
  <c r="Q46" i="90" s="1"/>
  <c r="P46" i="90"/>
  <c r="J46" i="90"/>
  <c r="I46" i="90"/>
  <c r="P45" i="90"/>
  <c r="R45" i="90" s="1"/>
  <c r="X45" i="90" s="1"/>
  <c r="J45" i="90"/>
  <c r="I45" i="90"/>
  <c r="X44" i="90"/>
  <c r="S44" i="90"/>
  <c r="R44" i="90"/>
  <c r="Q44" i="90"/>
  <c r="P44" i="90"/>
  <c r="T44" i="90" s="1"/>
  <c r="Y44" i="90" s="1"/>
  <c r="J44" i="90"/>
  <c r="I44" i="90"/>
  <c r="P43" i="90"/>
  <c r="T43" i="90" s="1"/>
  <c r="J43" i="90"/>
  <c r="I43" i="90"/>
  <c r="X42" i="90"/>
  <c r="S42" i="90"/>
  <c r="R42" i="90"/>
  <c r="Q42" i="90"/>
  <c r="P42" i="90"/>
  <c r="T42" i="90" s="1"/>
  <c r="Y42" i="90" s="1"/>
  <c r="J42" i="90"/>
  <c r="I42" i="90"/>
  <c r="R41" i="90"/>
  <c r="X41" i="90" s="1"/>
  <c r="P41" i="90"/>
  <c r="T41" i="90" s="1"/>
  <c r="Y41" i="90" s="1"/>
  <c r="J41" i="90"/>
  <c r="I41" i="90"/>
  <c r="P40" i="90"/>
  <c r="R40" i="90" s="1"/>
  <c r="J40" i="90"/>
  <c r="I40" i="90"/>
  <c r="R39" i="90"/>
  <c r="Q39" i="90" s="1"/>
  <c r="P39" i="90"/>
  <c r="T39" i="90" s="1"/>
  <c r="J39" i="90"/>
  <c r="I39" i="90"/>
  <c r="P38" i="90"/>
  <c r="R38" i="90" s="1"/>
  <c r="J38" i="90"/>
  <c r="I38" i="90"/>
  <c r="R37" i="90"/>
  <c r="Q37" i="90" s="1"/>
  <c r="P37" i="90"/>
  <c r="T37" i="90" s="1"/>
  <c r="J37" i="90"/>
  <c r="I37" i="90"/>
  <c r="R36" i="90"/>
  <c r="X36" i="90" s="1"/>
  <c r="Q36" i="90"/>
  <c r="P36" i="90"/>
  <c r="T36" i="90" s="1"/>
  <c r="J36" i="90"/>
  <c r="I36" i="90"/>
  <c r="R35" i="90"/>
  <c r="X35" i="90" s="1"/>
  <c r="P35" i="90"/>
  <c r="T35" i="90" s="1"/>
  <c r="Y35" i="90" s="1"/>
  <c r="J35" i="90"/>
  <c r="I35" i="90"/>
  <c r="R34" i="90"/>
  <c r="X34" i="90" s="1"/>
  <c r="Q34" i="90"/>
  <c r="P34" i="90"/>
  <c r="T34" i="90" s="1"/>
  <c r="J34" i="90"/>
  <c r="I34" i="90"/>
  <c r="R33" i="90"/>
  <c r="X33" i="90" s="1"/>
  <c r="P33" i="90"/>
  <c r="T33" i="90" s="1"/>
  <c r="Y33" i="90" s="1"/>
  <c r="J33" i="90"/>
  <c r="I33" i="90"/>
  <c r="P32" i="90"/>
  <c r="R32" i="90" s="1"/>
  <c r="J32" i="90"/>
  <c r="I32" i="90"/>
  <c r="R31" i="90"/>
  <c r="Q31" i="90" s="1"/>
  <c r="P31" i="90"/>
  <c r="T31" i="90" s="1"/>
  <c r="J31" i="90"/>
  <c r="I31" i="90"/>
  <c r="P30" i="90"/>
  <c r="R30" i="90" s="1"/>
  <c r="J30" i="90"/>
  <c r="I30" i="90"/>
  <c r="P29" i="90"/>
  <c r="R29" i="90" s="1"/>
  <c r="J29" i="90"/>
  <c r="I29" i="90"/>
  <c r="P28" i="90"/>
  <c r="R28" i="90" s="1"/>
  <c r="J28" i="90"/>
  <c r="I28" i="90"/>
  <c r="P27" i="90"/>
  <c r="R27" i="90" s="1"/>
  <c r="J27" i="90"/>
  <c r="I27" i="90"/>
  <c r="P26" i="90"/>
  <c r="R26" i="90" s="1"/>
  <c r="J26" i="90"/>
  <c r="I26" i="90"/>
  <c r="X25" i="90"/>
  <c r="R25" i="90"/>
  <c r="S25" i="90" s="1"/>
  <c r="Q25" i="90"/>
  <c r="P25" i="90"/>
  <c r="T25" i="90" s="1"/>
  <c r="Y25" i="90" s="1"/>
  <c r="J25" i="90"/>
  <c r="I25" i="90"/>
  <c r="P24" i="90"/>
  <c r="R24" i="90" s="1"/>
  <c r="J24" i="90"/>
  <c r="I24" i="90"/>
  <c r="X23" i="90"/>
  <c r="R23" i="90"/>
  <c r="S23" i="90" s="1"/>
  <c r="Q23" i="90"/>
  <c r="P23" i="90"/>
  <c r="T23" i="90" s="1"/>
  <c r="Y23" i="90" s="1"/>
  <c r="J23" i="90"/>
  <c r="I23" i="90"/>
  <c r="R22" i="90"/>
  <c r="X22" i="90" s="1"/>
  <c r="P22" i="90"/>
  <c r="T22" i="90" s="1"/>
  <c r="Y22" i="90" s="1"/>
  <c r="J22" i="90"/>
  <c r="I22" i="90"/>
  <c r="R21" i="90"/>
  <c r="X21" i="90" s="1"/>
  <c r="Q21" i="90"/>
  <c r="P21" i="90"/>
  <c r="T21" i="90" s="1"/>
  <c r="J21" i="90"/>
  <c r="I21" i="90"/>
  <c r="R20" i="90"/>
  <c r="X20" i="90" s="1"/>
  <c r="P20" i="90"/>
  <c r="T20" i="90" s="1"/>
  <c r="Y20" i="90" s="1"/>
  <c r="J20" i="90"/>
  <c r="I20" i="90"/>
  <c r="P19" i="90"/>
  <c r="R19" i="90" s="1"/>
  <c r="J19" i="90"/>
  <c r="I19" i="90"/>
  <c r="P18" i="90"/>
  <c r="R18" i="90" s="1"/>
  <c r="J18" i="90"/>
  <c r="I18" i="90"/>
  <c r="Y21" i="92" l="1"/>
  <c r="V21" i="92"/>
  <c r="U21" i="92" s="1"/>
  <c r="X30" i="92"/>
  <c r="Q30" i="92"/>
  <c r="S30" i="92"/>
  <c r="Y37" i="92"/>
  <c r="X43" i="92"/>
  <c r="S43" i="92"/>
  <c r="Q43" i="92"/>
  <c r="X19" i="92"/>
  <c r="Q19" i="92"/>
  <c r="S19" i="92"/>
  <c r="S29" i="92"/>
  <c r="X29" i="92"/>
  <c r="Q29" i="92"/>
  <c r="X26" i="92"/>
  <c r="S26" i="92"/>
  <c r="Q26" i="92"/>
  <c r="X38" i="92"/>
  <c r="Q38" i="92"/>
  <c r="S38" i="92"/>
  <c r="Q18" i="92"/>
  <c r="S18" i="92"/>
  <c r="X18" i="92"/>
  <c r="V24" i="92"/>
  <c r="U24" i="92" s="1"/>
  <c r="Y24" i="92"/>
  <c r="S28" i="92"/>
  <c r="Q28" i="92"/>
  <c r="X28" i="92"/>
  <c r="Y34" i="92"/>
  <c r="V34" i="92"/>
  <c r="U34" i="92" s="1"/>
  <c r="S27" i="92"/>
  <c r="X27" i="92"/>
  <c r="Q27" i="92"/>
  <c r="V31" i="92"/>
  <c r="U31" i="92" s="1"/>
  <c r="Y31" i="92"/>
  <c r="X32" i="92"/>
  <c r="Q32" i="92"/>
  <c r="S32" i="92"/>
  <c r="Y36" i="92"/>
  <c r="U36" i="92"/>
  <c r="V36" i="92"/>
  <c r="V39" i="92"/>
  <c r="U39" i="92" s="1"/>
  <c r="Y39" i="92"/>
  <c r="X40" i="92"/>
  <c r="Q40" i="92"/>
  <c r="S40" i="92"/>
  <c r="T26" i="92"/>
  <c r="T29" i="92"/>
  <c r="Y29" i="92" s="1"/>
  <c r="S57" i="92"/>
  <c r="X57" i="92"/>
  <c r="Q57" i="92"/>
  <c r="X58" i="92"/>
  <c r="Q58" i="92"/>
  <c r="X61" i="92"/>
  <c r="Q61" i="92"/>
  <c r="S61" i="92"/>
  <c r="Y62" i="92"/>
  <c r="V62" i="92"/>
  <c r="U62" i="92" s="1"/>
  <c r="Q70" i="92"/>
  <c r="X70" i="92"/>
  <c r="S70" i="92"/>
  <c r="X71" i="92"/>
  <c r="Q71" i="92"/>
  <c r="X80" i="92"/>
  <c r="S80" i="92"/>
  <c r="Q80" i="92"/>
  <c r="Q87" i="92"/>
  <c r="X87" i="92"/>
  <c r="S87" i="92"/>
  <c r="X88" i="92"/>
  <c r="Q88" i="92"/>
  <c r="X91" i="92"/>
  <c r="Q91" i="92"/>
  <c r="S91" i="92"/>
  <c r="Y92" i="92"/>
  <c r="V92" i="92"/>
  <c r="T18" i="92"/>
  <c r="T19" i="92"/>
  <c r="Y19" i="92" s="1"/>
  <c r="S20" i="92"/>
  <c r="R21" i="92"/>
  <c r="S22" i="92"/>
  <c r="R23" i="92"/>
  <c r="R25" i="92"/>
  <c r="T28" i="92"/>
  <c r="T30" i="92"/>
  <c r="Y30" i="92" s="1"/>
  <c r="S31" i="92"/>
  <c r="X31" i="92"/>
  <c r="T32" i="92"/>
  <c r="Y32" i="92" s="1"/>
  <c r="S33" i="92"/>
  <c r="S35" i="92"/>
  <c r="S37" i="92"/>
  <c r="X37" i="92"/>
  <c r="T38" i="92"/>
  <c r="Y38" i="92" s="1"/>
  <c r="S39" i="92"/>
  <c r="X39" i="92"/>
  <c r="T40" i="92"/>
  <c r="Y40" i="92" s="1"/>
  <c r="S41" i="92"/>
  <c r="S46" i="92"/>
  <c r="S48" i="92"/>
  <c r="T53" i="92"/>
  <c r="T57" i="92"/>
  <c r="Y57" i="92" s="1"/>
  <c r="S58" i="92"/>
  <c r="X59" i="92"/>
  <c r="Q59" i="92"/>
  <c r="S59" i="92"/>
  <c r="Y60" i="92"/>
  <c r="V60" i="92"/>
  <c r="U60" i="92" s="1"/>
  <c r="X65" i="92"/>
  <c r="S65" i="92"/>
  <c r="Q65" i="92"/>
  <c r="S71" i="92"/>
  <c r="Q72" i="92"/>
  <c r="X72" i="92"/>
  <c r="S72" i="92"/>
  <c r="X73" i="92"/>
  <c r="Q73" i="92"/>
  <c r="T80" i="92"/>
  <c r="S88" i="92"/>
  <c r="X89" i="92"/>
  <c r="Q89" i="92"/>
  <c r="S89" i="92"/>
  <c r="Y90" i="92"/>
  <c r="V90" i="92"/>
  <c r="U90" i="92" s="1"/>
  <c r="T27" i="92"/>
  <c r="Y27" i="92" s="1"/>
  <c r="T43" i="92"/>
  <c r="Y50" i="92"/>
  <c r="R24" i="92"/>
  <c r="S34" i="92"/>
  <c r="S36" i="92"/>
  <c r="X45" i="92"/>
  <c r="Q45" i="92"/>
  <c r="V46" i="92"/>
  <c r="U46" i="92" s="1"/>
  <c r="X47" i="92"/>
  <c r="Q47" i="92"/>
  <c r="T65" i="92"/>
  <c r="S66" i="92"/>
  <c r="X66" i="92"/>
  <c r="Q66" i="92"/>
  <c r="X67" i="92"/>
  <c r="Q67" i="92"/>
  <c r="S73" i="92"/>
  <c r="Q74" i="92"/>
  <c r="X74" i="92"/>
  <c r="S74" i="92"/>
  <c r="X75" i="92"/>
  <c r="Q75" i="92"/>
  <c r="X78" i="92"/>
  <c r="Q78" i="92"/>
  <c r="S78" i="92"/>
  <c r="S83" i="92"/>
  <c r="X83" i="92"/>
  <c r="Q83" i="92"/>
  <c r="X53" i="92"/>
  <c r="S53" i="92"/>
  <c r="Q53" i="92"/>
  <c r="Q20" i="92"/>
  <c r="Q22" i="92"/>
  <c r="Q33" i="92"/>
  <c r="Q35" i="92"/>
  <c r="Q41" i="92"/>
  <c r="S45" i="92"/>
  <c r="X46" i="92"/>
  <c r="S47" i="92"/>
  <c r="Y48" i="92"/>
  <c r="X48" i="92"/>
  <c r="X49" i="92"/>
  <c r="Q49" i="92"/>
  <c r="X50" i="92"/>
  <c r="X51" i="92"/>
  <c r="S51" i="92"/>
  <c r="Y51" i="92"/>
  <c r="S55" i="92"/>
  <c r="X55" i="92"/>
  <c r="Q55" i="92"/>
  <c r="X63" i="92"/>
  <c r="Q63" i="92"/>
  <c r="S63" i="92"/>
  <c r="Q68" i="92"/>
  <c r="X68" i="92"/>
  <c r="S68" i="92"/>
  <c r="X69" i="92"/>
  <c r="Q69" i="92"/>
  <c r="S75" i="92"/>
  <c r="X76" i="92"/>
  <c r="Q76" i="92"/>
  <c r="S76" i="92"/>
  <c r="Y77" i="92"/>
  <c r="V77" i="92"/>
  <c r="U77" i="92" s="1"/>
  <c r="S82" i="92"/>
  <c r="X82" i="92"/>
  <c r="Q82" i="92"/>
  <c r="T83" i="92"/>
  <c r="Y83" i="92" s="1"/>
  <c r="S84" i="92"/>
  <c r="S85" i="92"/>
  <c r="X85" i="92"/>
  <c r="Q85" i="92"/>
  <c r="X86" i="92"/>
  <c r="Q86" i="92"/>
  <c r="U92" i="92"/>
  <c r="T56" i="92"/>
  <c r="T58" i="92"/>
  <c r="Y58" i="92" s="1"/>
  <c r="T67" i="92"/>
  <c r="Y67" i="92" s="1"/>
  <c r="T69" i="92"/>
  <c r="T71" i="92"/>
  <c r="T73" i="92"/>
  <c r="Y73" i="92" s="1"/>
  <c r="T75" i="92"/>
  <c r="Y75" i="92" s="1"/>
  <c r="T84" i="92"/>
  <c r="T86" i="92"/>
  <c r="Y86" i="92" s="1"/>
  <c r="T88" i="92"/>
  <c r="S60" i="92"/>
  <c r="S62" i="92"/>
  <c r="S77" i="92"/>
  <c r="S90" i="92"/>
  <c r="S92" i="92"/>
  <c r="Q26" i="91"/>
  <c r="X26" i="91"/>
  <c r="S26" i="91"/>
  <c r="Q24" i="91"/>
  <c r="X24" i="91"/>
  <c r="S24" i="91"/>
  <c r="X27" i="91"/>
  <c r="Q27" i="91"/>
  <c r="X29" i="91"/>
  <c r="Q29" i="91"/>
  <c r="Q46" i="91"/>
  <c r="S46" i="91"/>
  <c r="X46" i="91"/>
  <c r="X28" i="91"/>
  <c r="V36" i="91"/>
  <c r="U36" i="91"/>
  <c r="Y48" i="91"/>
  <c r="X49" i="91"/>
  <c r="Q49" i="91"/>
  <c r="X51" i="91"/>
  <c r="S51" i="91"/>
  <c r="Q51" i="91"/>
  <c r="S55" i="91"/>
  <c r="X55" i="91"/>
  <c r="X65" i="91"/>
  <c r="S65" i="91"/>
  <c r="Q65" i="91"/>
  <c r="R67" i="91"/>
  <c r="T67" i="91"/>
  <c r="Y67" i="91" s="1"/>
  <c r="V68" i="91"/>
  <c r="U68" i="91" s="1"/>
  <c r="R75" i="91"/>
  <c r="T75" i="91"/>
  <c r="Y75" i="91" s="1"/>
  <c r="Q79" i="91"/>
  <c r="X79" i="91"/>
  <c r="X81" i="91"/>
  <c r="S81" i="91"/>
  <c r="V18" i="91"/>
  <c r="U18" i="91" s="1"/>
  <c r="S19" i="91"/>
  <c r="S27" i="91"/>
  <c r="S28" i="91"/>
  <c r="S29" i="91"/>
  <c r="X30" i="91"/>
  <c r="X31" i="91"/>
  <c r="S31" i="91"/>
  <c r="Q35" i="91"/>
  <c r="X37" i="91"/>
  <c r="S37" i="91"/>
  <c r="X40" i="91"/>
  <c r="V48" i="91"/>
  <c r="U48" i="91" s="1"/>
  <c r="S49" i="91"/>
  <c r="T51" i="91"/>
  <c r="Y53" i="91"/>
  <c r="T57" i="91"/>
  <c r="Y57" i="91" s="1"/>
  <c r="R57" i="91"/>
  <c r="X59" i="91"/>
  <c r="Q59" i="91"/>
  <c r="X61" i="91"/>
  <c r="Q61" i="91"/>
  <c r="X63" i="91"/>
  <c r="Q63" i="91"/>
  <c r="V65" i="91"/>
  <c r="U65" i="91" s="1"/>
  <c r="R69" i="91"/>
  <c r="T69" i="91"/>
  <c r="Y69" i="91" s="1"/>
  <c r="V70" i="91"/>
  <c r="U70" i="91" s="1"/>
  <c r="S72" i="91"/>
  <c r="S77" i="91"/>
  <c r="S79" i="91"/>
  <c r="X80" i="91"/>
  <c r="S80" i="91"/>
  <c r="Q80" i="91"/>
  <c r="Y87" i="91"/>
  <c r="X18" i="91"/>
  <c r="X19" i="91"/>
  <c r="X20" i="91"/>
  <c r="V26" i="91"/>
  <c r="U26" i="91" s="1"/>
  <c r="Q31" i="91"/>
  <c r="S34" i="91"/>
  <c r="T35" i="91"/>
  <c r="Y35" i="91" s="1"/>
  <c r="Y36" i="91"/>
  <c r="Q37" i="91"/>
  <c r="Q41" i="91"/>
  <c r="S43" i="91"/>
  <c r="T46" i="91"/>
  <c r="Q52" i="91"/>
  <c r="X52" i="91"/>
  <c r="X54" i="91"/>
  <c r="S54" i="91"/>
  <c r="S59" i="91"/>
  <c r="S61" i="91"/>
  <c r="S63" i="91"/>
  <c r="Y65" i="91"/>
  <c r="T66" i="91"/>
  <c r="Y66" i="91" s="1"/>
  <c r="R66" i="91"/>
  <c r="R71" i="91"/>
  <c r="T71" i="91"/>
  <c r="Y71" i="91" s="1"/>
  <c r="S74" i="91"/>
  <c r="X76" i="91"/>
  <c r="Q76" i="91"/>
  <c r="X77" i="91"/>
  <c r="X78" i="91"/>
  <c r="Q78" i="91"/>
  <c r="V80" i="91"/>
  <c r="U80" i="91" s="1"/>
  <c r="S82" i="91"/>
  <c r="X82" i="91"/>
  <c r="Y84" i="91"/>
  <c r="Q87" i="91"/>
  <c r="X87" i="91"/>
  <c r="X89" i="91"/>
  <c r="Q89" i="91"/>
  <c r="X91" i="91"/>
  <c r="Q91" i="91"/>
  <c r="Z18" i="91"/>
  <c r="Q20" i="91"/>
  <c r="Q21" i="91"/>
  <c r="X22" i="91"/>
  <c r="V28" i="91"/>
  <c r="U28" i="91" s="1"/>
  <c r="Q30" i="91"/>
  <c r="T31" i="91"/>
  <c r="X32" i="91"/>
  <c r="T34" i="91"/>
  <c r="X35" i="91"/>
  <c r="S36" i="91"/>
  <c r="T37" i="91"/>
  <c r="X38" i="91"/>
  <c r="X39" i="91"/>
  <c r="S39" i="91"/>
  <c r="Y39" i="91"/>
  <c r="Q40" i="91"/>
  <c r="T41" i="91"/>
  <c r="Y41" i="91" s="1"/>
  <c r="X42" i="91"/>
  <c r="Q42" i="91"/>
  <c r="V43" i="91"/>
  <c r="U43" i="91" s="1"/>
  <c r="X44" i="91"/>
  <c r="Q44" i="91"/>
  <c r="Q48" i="91"/>
  <c r="S48" i="91"/>
  <c r="X48" i="91"/>
  <c r="S52" i="91"/>
  <c r="X53" i="91"/>
  <c r="S53" i="91"/>
  <c r="Q53" i="91"/>
  <c r="Q55" i="91"/>
  <c r="R58" i="91"/>
  <c r="T58" i="91"/>
  <c r="Y58" i="91" s="1"/>
  <c r="Q64" i="91"/>
  <c r="X64" i="91"/>
  <c r="S68" i="91"/>
  <c r="X72" i="91"/>
  <c r="R73" i="91"/>
  <c r="T73" i="91"/>
  <c r="Y73" i="91" s="1"/>
  <c r="V74" i="91"/>
  <c r="U74" i="91" s="1"/>
  <c r="S76" i="91"/>
  <c r="S78" i="91"/>
  <c r="Y80" i="91"/>
  <c r="Q81" i="91"/>
  <c r="S83" i="91"/>
  <c r="Q83" i="91"/>
  <c r="X83" i="91"/>
  <c r="S85" i="91"/>
  <c r="X85" i="91"/>
  <c r="S87" i="91"/>
  <c r="S89" i="91"/>
  <c r="Y90" i="91"/>
  <c r="V90" i="91"/>
  <c r="U90" i="91" s="1"/>
  <c r="S91" i="91"/>
  <c r="Y92" i="91"/>
  <c r="V92" i="91"/>
  <c r="U92" i="91"/>
  <c r="X45" i="91"/>
  <c r="X47" i="91"/>
  <c r="V56" i="91"/>
  <c r="U56" i="91" s="1"/>
  <c r="V60" i="91"/>
  <c r="U60" i="91" s="1"/>
  <c r="V62" i="91"/>
  <c r="U62" i="91" s="1"/>
  <c r="V77" i="91"/>
  <c r="U77" i="91" s="1"/>
  <c r="Q84" i="91"/>
  <c r="S30" i="90"/>
  <c r="X30" i="90"/>
  <c r="Q30" i="90"/>
  <c r="X19" i="90"/>
  <c r="Q19" i="90"/>
  <c r="S19" i="90"/>
  <c r="S29" i="90"/>
  <c r="X29" i="90"/>
  <c r="Q29" i="90"/>
  <c r="Y43" i="90"/>
  <c r="Y21" i="90"/>
  <c r="V21" i="90"/>
  <c r="U21" i="90" s="1"/>
  <c r="Y37" i="90"/>
  <c r="X26" i="90"/>
  <c r="S26" i="90"/>
  <c r="Q26" i="90"/>
  <c r="S38" i="90"/>
  <c r="X38" i="90"/>
  <c r="Q38" i="90"/>
  <c r="Q18" i="90"/>
  <c r="X18" i="90"/>
  <c r="S18" i="90"/>
  <c r="Q28" i="90"/>
  <c r="X28" i="90"/>
  <c r="S28" i="90"/>
  <c r="Y34" i="90"/>
  <c r="V34" i="90"/>
  <c r="U34" i="90" s="1"/>
  <c r="X24" i="90"/>
  <c r="S24" i="90"/>
  <c r="Q24" i="90"/>
  <c r="S27" i="90"/>
  <c r="X27" i="90"/>
  <c r="Q27" i="90"/>
  <c r="Y31" i="90"/>
  <c r="X32" i="90"/>
  <c r="Q32" i="90"/>
  <c r="S32" i="90"/>
  <c r="Y36" i="90"/>
  <c r="V36" i="90"/>
  <c r="U36" i="90"/>
  <c r="V39" i="90"/>
  <c r="U39" i="90" s="1"/>
  <c r="Y39" i="90"/>
  <c r="S40" i="90"/>
  <c r="X40" i="90"/>
  <c r="Q40" i="90"/>
  <c r="T26" i="90"/>
  <c r="T27" i="90"/>
  <c r="Y27" i="90" s="1"/>
  <c r="T29" i="90"/>
  <c r="Y29" i="90" s="1"/>
  <c r="X51" i="90"/>
  <c r="S51" i="90"/>
  <c r="X53" i="90"/>
  <c r="S53" i="90"/>
  <c r="Q53" i="90"/>
  <c r="X80" i="90"/>
  <c r="S80" i="90"/>
  <c r="Q80" i="90"/>
  <c r="Q87" i="90"/>
  <c r="X87" i="90"/>
  <c r="S87" i="90"/>
  <c r="X88" i="90"/>
  <c r="Q88" i="90"/>
  <c r="Y92" i="90"/>
  <c r="V92" i="90"/>
  <c r="T18" i="90"/>
  <c r="T19" i="90"/>
  <c r="Y19" i="90" s="1"/>
  <c r="S20" i="90"/>
  <c r="S22" i="90"/>
  <c r="T28" i="90"/>
  <c r="T30" i="90"/>
  <c r="Y30" i="90" s="1"/>
  <c r="S31" i="90"/>
  <c r="X31" i="90"/>
  <c r="T32" i="90"/>
  <c r="Y32" i="90" s="1"/>
  <c r="S33" i="90"/>
  <c r="S35" i="90"/>
  <c r="S37" i="90"/>
  <c r="X37" i="90"/>
  <c r="T38" i="90"/>
  <c r="Y38" i="90" s="1"/>
  <c r="S39" i="90"/>
  <c r="X39" i="90"/>
  <c r="T40" i="90"/>
  <c r="Y40" i="90" s="1"/>
  <c r="S41" i="90"/>
  <c r="Q45" i="90"/>
  <c r="S46" i="90"/>
  <c r="Q51" i="90"/>
  <c r="T53" i="90"/>
  <c r="T57" i="90"/>
  <c r="Y57" i="90" s="1"/>
  <c r="X59" i="90"/>
  <c r="Q59" i="90"/>
  <c r="S59" i="90"/>
  <c r="Y60" i="90"/>
  <c r="V60" i="90"/>
  <c r="U60" i="90" s="1"/>
  <c r="X65" i="90"/>
  <c r="S65" i="90"/>
  <c r="Q65" i="90"/>
  <c r="Q72" i="90"/>
  <c r="X72" i="90"/>
  <c r="S72" i="90"/>
  <c r="X73" i="90"/>
  <c r="Q73" i="90"/>
  <c r="T80" i="90"/>
  <c r="S88" i="90"/>
  <c r="X89" i="90"/>
  <c r="Q89" i="90"/>
  <c r="S89" i="90"/>
  <c r="Y90" i="90"/>
  <c r="V90" i="90"/>
  <c r="U90" i="90" s="1"/>
  <c r="T24" i="90"/>
  <c r="Y48" i="90"/>
  <c r="X61" i="90"/>
  <c r="Q61" i="90"/>
  <c r="S61" i="90"/>
  <c r="Q70" i="90"/>
  <c r="X70" i="90"/>
  <c r="S70" i="90"/>
  <c r="X91" i="90"/>
  <c r="Q91" i="90"/>
  <c r="S91" i="90"/>
  <c r="S21" i="90"/>
  <c r="S34" i="90"/>
  <c r="S36" i="90"/>
  <c r="R43" i="90"/>
  <c r="S45" i="90"/>
  <c r="S48" i="90"/>
  <c r="T51" i="90"/>
  <c r="T65" i="90"/>
  <c r="S66" i="90"/>
  <c r="X66" i="90"/>
  <c r="Q66" i="90"/>
  <c r="X67" i="90"/>
  <c r="Q67" i="90"/>
  <c r="S73" i="90"/>
  <c r="Q74" i="90"/>
  <c r="X74" i="90"/>
  <c r="S74" i="90"/>
  <c r="X75" i="90"/>
  <c r="Q75" i="90"/>
  <c r="X78" i="90"/>
  <c r="Q78" i="90"/>
  <c r="S78" i="90"/>
  <c r="S83" i="90"/>
  <c r="X83" i="90"/>
  <c r="Q83" i="90"/>
  <c r="X46" i="90"/>
  <c r="X49" i="90"/>
  <c r="Q49" i="90"/>
  <c r="S57" i="90"/>
  <c r="X57" i="90"/>
  <c r="Q57" i="90"/>
  <c r="X58" i="90"/>
  <c r="Q58" i="90"/>
  <c r="Y62" i="90"/>
  <c r="V62" i="90"/>
  <c r="U62" i="90" s="1"/>
  <c r="X71" i="90"/>
  <c r="Q71" i="90"/>
  <c r="Q20" i="90"/>
  <c r="Q22" i="90"/>
  <c r="Q33" i="90"/>
  <c r="Q35" i="90"/>
  <c r="Q41" i="90"/>
  <c r="T45" i="90"/>
  <c r="Y45" i="90" s="1"/>
  <c r="V46" i="90"/>
  <c r="U46" i="90" s="1"/>
  <c r="X47" i="90"/>
  <c r="Q47" i="90"/>
  <c r="V48" i="90"/>
  <c r="U48" i="90" s="1"/>
  <c r="S55" i="90"/>
  <c r="X55" i="90"/>
  <c r="Q55" i="90"/>
  <c r="X63" i="90"/>
  <c r="Q63" i="90"/>
  <c r="S63" i="90"/>
  <c r="T66" i="90"/>
  <c r="Y66" i="90" s="1"/>
  <c r="S67" i="90"/>
  <c r="Q68" i="90"/>
  <c r="X68" i="90"/>
  <c r="S68" i="90"/>
  <c r="X69" i="90"/>
  <c r="Q69" i="90"/>
  <c r="S75" i="90"/>
  <c r="X76" i="90"/>
  <c r="Q76" i="90"/>
  <c r="S76" i="90"/>
  <c r="Y77" i="90"/>
  <c r="V77" i="90"/>
  <c r="U77" i="90" s="1"/>
  <c r="S82" i="90"/>
  <c r="X82" i="90"/>
  <c r="Q82" i="90"/>
  <c r="T83" i="90"/>
  <c r="Y83" i="90" s="1"/>
  <c r="S84" i="90"/>
  <c r="S85" i="90"/>
  <c r="X85" i="90"/>
  <c r="Q85" i="90"/>
  <c r="X86" i="90"/>
  <c r="Q86" i="90"/>
  <c r="U92" i="90"/>
  <c r="T56" i="90"/>
  <c r="T58" i="90"/>
  <c r="Y58" i="90" s="1"/>
  <c r="T67" i="90"/>
  <c r="Y67" i="90" s="1"/>
  <c r="T69" i="90"/>
  <c r="T71" i="90"/>
  <c r="T73" i="90"/>
  <c r="Y73" i="90" s="1"/>
  <c r="T75" i="90"/>
  <c r="Y75" i="90" s="1"/>
  <c r="T84" i="90"/>
  <c r="T86" i="90"/>
  <c r="Y86" i="90" s="1"/>
  <c r="T88" i="90"/>
  <c r="S60" i="90"/>
  <c r="S62" i="90"/>
  <c r="S77" i="90"/>
  <c r="S90" i="90"/>
  <c r="S92" i="90"/>
  <c r="P93" i="85"/>
  <c r="T93" i="85" s="1"/>
  <c r="J93" i="85"/>
  <c r="I93" i="85"/>
  <c r="P92" i="85"/>
  <c r="T92" i="85" s="1"/>
  <c r="Y92" i="85" s="1"/>
  <c r="J92" i="85"/>
  <c r="I92" i="85"/>
  <c r="P91" i="85"/>
  <c r="T91" i="85" s="1"/>
  <c r="Y91" i="85" s="1"/>
  <c r="J91" i="85"/>
  <c r="I91" i="85"/>
  <c r="P90" i="85"/>
  <c r="T90" i="85" s="1"/>
  <c r="Y90" i="85" s="1"/>
  <c r="J90" i="85"/>
  <c r="I90" i="85"/>
  <c r="P89" i="85"/>
  <c r="R89" i="85" s="1"/>
  <c r="J89" i="85"/>
  <c r="I89" i="85"/>
  <c r="P88" i="85"/>
  <c r="T88" i="85" s="1"/>
  <c r="J88" i="85"/>
  <c r="I88" i="85"/>
  <c r="P87" i="85"/>
  <c r="R87" i="85" s="1"/>
  <c r="J87" i="85"/>
  <c r="I87" i="85"/>
  <c r="P86" i="85"/>
  <c r="R86" i="85" s="1"/>
  <c r="S86" i="85" s="1"/>
  <c r="J86" i="85"/>
  <c r="I86" i="85"/>
  <c r="P85" i="85"/>
  <c r="R85" i="85" s="1"/>
  <c r="J85" i="85"/>
  <c r="I85" i="85"/>
  <c r="P84" i="85"/>
  <c r="R84" i="85" s="1"/>
  <c r="S84" i="85" s="1"/>
  <c r="J84" i="85"/>
  <c r="P83" i="85"/>
  <c r="R83" i="85" s="1"/>
  <c r="S83" i="85" s="1"/>
  <c r="J83" i="85"/>
  <c r="I83" i="85"/>
  <c r="P82" i="85"/>
  <c r="T82" i="85" s="1"/>
  <c r="Y82" i="85" s="1"/>
  <c r="J82" i="85"/>
  <c r="I82" i="85"/>
  <c r="P81" i="85"/>
  <c r="T81" i="85" s="1"/>
  <c r="J81" i="85"/>
  <c r="I81" i="85"/>
  <c r="P80" i="85"/>
  <c r="T80" i="85" s="1"/>
  <c r="Y80" i="85" s="1"/>
  <c r="J80" i="85"/>
  <c r="I80" i="85"/>
  <c r="P79" i="85"/>
  <c r="R79" i="85" s="1"/>
  <c r="J79" i="85"/>
  <c r="I79" i="85"/>
  <c r="P78" i="85"/>
  <c r="T78" i="85" s="1"/>
  <c r="Y78" i="85" s="1"/>
  <c r="J78" i="85"/>
  <c r="I78" i="85"/>
  <c r="P77" i="85"/>
  <c r="R77" i="85" s="1"/>
  <c r="J77" i="85"/>
  <c r="I77" i="85"/>
  <c r="P76" i="85"/>
  <c r="R76" i="85" s="1"/>
  <c r="S76" i="85" s="1"/>
  <c r="J76" i="85"/>
  <c r="I76" i="85"/>
  <c r="P75" i="85"/>
  <c r="R75" i="85" s="1"/>
  <c r="Q75" i="85" s="1"/>
  <c r="J75" i="85"/>
  <c r="I75" i="85"/>
  <c r="P74" i="85"/>
  <c r="R74" i="85" s="1"/>
  <c r="S74" i="85" s="1"/>
  <c r="J74" i="85"/>
  <c r="I74" i="85"/>
  <c r="P73" i="85"/>
  <c r="R73" i="85" s="1"/>
  <c r="Q73" i="85" s="1"/>
  <c r="J73" i="85"/>
  <c r="I73" i="85"/>
  <c r="P72" i="85"/>
  <c r="R72" i="85" s="1"/>
  <c r="S72" i="85" s="1"/>
  <c r="J72" i="85"/>
  <c r="I72" i="85"/>
  <c r="P71" i="85"/>
  <c r="T71" i="85" s="1"/>
  <c r="J71" i="85"/>
  <c r="I71" i="85"/>
  <c r="P70" i="85"/>
  <c r="R70" i="85" s="1"/>
  <c r="S70" i="85" s="1"/>
  <c r="J70" i="85"/>
  <c r="I70" i="85"/>
  <c r="R69" i="85"/>
  <c r="Q69" i="85" s="1"/>
  <c r="P69" i="85"/>
  <c r="T69" i="85" s="1"/>
  <c r="J69" i="85"/>
  <c r="I69" i="85"/>
  <c r="P68" i="85"/>
  <c r="R68" i="85" s="1"/>
  <c r="S68" i="85" s="1"/>
  <c r="J68" i="85"/>
  <c r="I68" i="85"/>
  <c r="P67" i="85"/>
  <c r="T67" i="85" s="1"/>
  <c r="Y67" i="85" s="1"/>
  <c r="J67" i="85"/>
  <c r="I67" i="85"/>
  <c r="P66" i="85"/>
  <c r="T66" i="85" s="1"/>
  <c r="Y66" i="85" s="1"/>
  <c r="J66" i="85"/>
  <c r="I66" i="85"/>
  <c r="P65" i="85"/>
  <c r="T65" i="85" s="1"/>
  <c r="Y65" i="85" s="1"/>
  <c r="J65" i="85"/>
  <c r="I65" i="85"/>
  <c r="P64" i="85"/>
  <c r="T64" i="85" s="1"/>
  <c r="Y64" i="85" s="1"/>
  <c r="J64" i="85"/>
  <c r="I64" i="85"/>
  <c r="P63" i="85"/>
  <c r="T63" i="85" s="1"/>
  <c r="Y63" i="85" s="1"/>
  <c r="J63" i="85"/>
  <c r="I63" i="85"/>
  <c r="P62" i="85"/>
  <c r="R62" i="85" s="1"/>
  <c r="J62" i="85"/>
  <c r="I62" i="85"/>
  <c r="P61" i="85"/>
  <c r="T61" i="85" s="1"/>
  <c r="Y61" i="85" s="1"/>
  <c r="J61" i="85"/>
  <c r="I61" i="85"/>
  <c r="P60" i="85"/>
  <c r="T60" i="85" s="1"/>
  <c r="Y60" i="85" s="1"/>
  <c r="J60" i="85"/>
  <c r="I60" i="85"/>
  <c r="P59" i="85"/>
  <c r="R59" i="85" s="1"/>
  <c r="S59" i="85" s="1"/>
  <c r="J59" i="85"/>
  <c r="I59" i="85"/>
  <c r="P58" i="85"/>
  <c r="T58" i="85" s="1"/>
  <c r="Y58" i="85" s="1"/>
  <c r="J58" i="85"/>
  <c r="I58" i="85"/>
  <c r="P57" i="85"/>
  <c r="R57" i="85" s="1"/>
  <c r="X57" i="85" s="1"/>
  <c r="J57" i="85"/>
  <c r="I57" i="85"/>
  <c r="P56" i="85"/>
  <c r="T56" i="85" s="1"/>
  <c r="Y56" i="85" s="1"/>
  <c r="J56" i="85"/>
  <c r="I56" i="85"/>
  <c r="P55" i="85"/>
  <c r="T55" i="85" s="1"/>
  <c r="Y55" i="85" s="1"/>
  <c r="J55" i="85"/>
  <c r="I55" i="85"/>
  <c r="P54" i="85"/>
  <c r="T54" i="85" s="1"/>
  <c r="J54" i="85"/>
  <c r="I54" i="85"/>
  <c r="P53" i="85"/>
  <c r="T53" i="85" s="1"/>
  <c r="Y53" i="85" s="1"/>
  <c r="J53" i="85"/>
  <c r="I53" i="85"/>
  <c r="P52" i="85"/>
  <c r="R52" i="85" s="1"/>
  <c r="J52" i="85"/>
  <c r="I52" i="85"/>
  <c r="P51" i="85"/>
  <c r="T51" i="85" s="1"/>
  <c r="Y51" i="85" s="1"/>
  <c r="J51" i="85"/>
  <c r="I51" i="85"/>
  <c r="P50" i="85"/>
  <c r="R50" i="85" s="1"/>
  <c r="J50" i="85"/>
  <c r="I50" i="85"/>
  <c r="P49" i="85"/>
  <c r="T49" i="85" s="1"/>
  <c r="J49" i="85"/>
  <c r="I49" i="85"/>
  <c r="P48" i="85"/>
  <c r="R48" i="85" s="1"/>
  <c r="Q48" i="85" s="1"/>
  <c r="J48" i="85"/>
  <c r="I48" i="85"/>
  <c r="P47" i="85"/>
  <c r="T47" i="85" s="1"/>
  <c r="Y47" i="85" s="1"/>
  <c r="J47" i="85"/>
  <c r="I47" i="85"/>
  <c r="P46" i="85"/>
  <c r="R46" i="85" s="1"/>
  <c r="Q46" i="85" s="1"/>
  <c r="J46" i="85"/>
  <c r="I46" i="85"/>
  <c r="P45" i="85"/>
  <c r="R45" i="85" s="1"/>
  <c r="J45" i="85"/>
  <c r="I45" i="85"/>
  <c r="P44" i="85"/>
  <c r="T44" i="85" s="1"/>
  <c r="J44" i="85"/>
  <c r="I44" i="85"/>
  <c r="P43" i="85"/>
  <c r="R43" i="85" s="1"/>
  <c r="J43" i="85"/>
  <c r="I43" i="85"/>
  <c r="P42" i="85"/>
  <c r="R42" i="85" s="1"/>
  <c r="J42" i="85"/>
  <c r="I42" i="85"/>
  <c r="P41" i="85"/>
  <c r="T41" i="85" s="1"/>
  <c r="Y41" i="85" s="1"/>
  <c r="J41" i="85"/>
  <c r="I41" i="85"/>
  <c r="P40" i="85"/>
  <c r="R40" i="85" s="1"/>
  <c r="J40" i="85"/>
  <c r="I40" i="85"/>
  <c r="P39" i="85"/>
  <c r="T39" i="85" s="1"/>
  <c r="Y39" i="85" s="1"/>
  <c r="J39" i="85"/>
  <c r="I39" i="85"/>
  <c r="P38" i="85"/>
  <c r="R38" i="85" s="1"/>
  <c r="J38" i="85"/>
  <c r="I38" i="85"/>
  <c r="P37" i="85"/>
  <c r="R37" i="85" s="1"/>
  <c r="J37" i="85"/>
  <c r="I37" i="85"/>
  <c r="P36" i="85"/>
  <c r="R36" i="85" s="1"/>
  <c r="J36" i="85"/>
  <c r="I36" i="85"/>
  <c r="P35" i="85"/>
  <c r="R35" i="85" s="1"/>
  <c r="J35" i="85"/>
  <c r="I35" i="85"/>
  <c r="P34" i="85"/>
  <c r="R34" i="85" s="1"/>
  <c r="J34" i="85"/>
  <c r="I34" i="85"/>
  <c r="P33" i="85"/>
  <c r="T33" i="85" s="1"/>
  <c r="Y33" i="85" s="1"/>
  <c r="J33" i="85"/>
  <c r="I33" i="85"/>
  <c r="P32" i="85"/>
  <c r="R32" i="85" s="1"/>
  <c r="J32" i="85"/>
  <c r="I32" i="85"/>
  <c r="P31" i="85"/>
  <c r="T31" i="85" s="1"/>
  <c r="Y31" i="85" s="1"/>
  <c r="J31" i="85"/>
  <c r="I31" i="85"/>
  <c r="P30" i="85"/>
  <c r="T30" i="85" s="1"/>
  <c r="Y30" i="85" s="1"/>
  <c r="J30" i="85"/>
  <c r="I30" i="85"/>
  <c r="P29" i="85"/>
  <c r="T29" i="85" s="1"/>
  <c r="J29" i="85"/>
  <c r="I29" i="85"/>
  <c r="P28" i="85"/>
  <c r="T28" i="85" s="1"/>
  <c r="Y28" i="85" s="1"/>
  <c r="J28" i="85"/>
  <c r="I28" i="85"/>
  <c r="P27" i="85"/>
  <c r="T27" i="85" s="1"/>
  <c r="J27" i="85"/>
  <c r="I27" i="85"/>
  <c r="P26" i="85"/>
  <c r="R26" i="85" s="1"/>
  <c r="J26" i="85"/>
  <c r="I26" i="85"/>
  <c r="P25" i="85"/>
  <c r="T25" i="85" s="1"/>
  <c r="J25" i="85"/>
  <c r="I25" i="85"/>
  <c r="P24" i="85"/>
  <c r="R24" i="85" s="1"/>
  <c r="J24" i="85"/>
  <c r="I24" i="85"/>
  <c r="P23" i="85"/>
  <c r="R23" i="85" s="1"/>
  <c r="J23" i="85"/>
  <c r="I23" i="85"/>
  <c r="P22" i="85"/>
  <c r="R22" i="85" s="1"/>
  <c r="J22" i="85"/>
  <c r="I22" i="85"/>
  <c r="P21" i="85"/>
  <c r="R21" i="85" s="1"/>
  <c r="J21" i="85"/>
  <c r="I21" i="85"/>
  <c r="P20" i="85"/>
  <c r="T20" i="85" s="1"/>
  <c r="Y20" i="85" s="1"/>
  <c r="J20" i="85"/>
  <c r="I20" i="85"/>
  <c r="P19" i="85"/>
  <c r="T19" i="85" s="1"/>
  <c r="J19" i="85"/>
  <c r="I19" i="85"/>
  <c r="X23" i="92" l="1"/>
  <c r="Q23" i="92"/>
  <c r="S23" i="92"/>
  <c r="V84" i="92"/>
  <c r="U84" i="92" s="1"/>
  <c r="Y84" i="92"/>
  <c r="V74" i="92"/>
  <c r="U74" i="92" s="1"/>
  <c r="V72" i="92"/>
  <c r="U72" i="92" s="1"/>
  <c r="V43" i="92"/>
  <c r="U43" i="92" s="1"/>
  <c r="Y43" i="92"/>
  <c r="V80" i="92"/>
  <c r="U80" i="92" s="1"/>
  <c r="Y80" i="92"/>
  <c r="V18" i="92"/>
  <c r="U18" i="92" s="1"/>
  <c r="Z18" i="92"/>
  <c r="Y18" i="92"/>
  <c r="V37" i="92"/>
  <c r="U37" i="92" s="1"/>
  <c r="Y88" i="92"/>
  <c r="V87" i="92"/>
  <c r="U87" i="92" s="1"/>
  <c r="V53" i="92"/>
  <c r="U53" i="92" s="1"/>
  <c r="Y53" i="92"/>
  <c r="V28" i="92"/>
  <c r="U28" i="92" s="1"/>
  <c r="Y28" i="92"/>
  <c r="X21" i="92"/>
  <c r="S21" i="92"/>
  <c r="Q21" i="92"/>
  <c r="Y69" i="92"/>
  <c r="V68" i="92"/>
  <c r="U68" i="92" s="1"/>
  <c r="Y71" i="92"/>
  <c r="V70" i="92"/>
  <c r="U70" i="92" s="1"/>
  <c r="V56" i="92"/>
  <c r="U56" i="92" s="1"/>
  <c r="Y56" i="92"/>
  <c r="V65" i="92"/>
  <c r="U65" i="92" s="1"/>
  <c r="Y65" i="92"/>
  <c r="X24" i="92"/>
  <c r="S24" i="92"/>
  <c r="Q24" i="92"/>
  <c r="Q25" i="92"/>
  <c r="S25" i="92"/>
  <c r="X25" i="92"/>
  <c r="V26" i="92"/>
  <c r="U26" i="92" s="1"/>
  <c r="Z26" i="92"/>
  <c r="Y26" i="92"/>
  <c r="S66" i="91"/>
  <c r="Q66" i="91"/>
  <c r="X66" i="91"/>
  <c r="V72" i="91"/>
  <c r="U72" i="91" s="1"/>
  <c r="V34" i="91"/>
  <c r="U34" i="91" s="1"/>
  <c r="Y34" i="91"/>
  <c r="S58" i="91"/>
  <c r="X58" i="91"/>
  <c r="Q58" i="91"/>
  <c r="V37" i="91"/>
  <c r="U37" i="91" s="1"/>
  <c r="Y37" i="91"/>
  <c r="S73" i="91"/>
  <c r="X73" i="91"/>
  <c r="Q73" i="91"/>
  <c r="V31" i="91"/>
  <c r="U31" i="91" s="1"/>
  <c r="Y31" i="91"/>
  <c r="Y46" i="91"/>
  <c r="V46" i="91"/>
  <c r="U46" i="91" s="1"/>
  <c r="Y51" i="91"/>
  <c r="V51" i="91"/>
  <c r="U51" i="91" s="1"/>
  <c r="V39" i="91"/>
  <c r="U39" i="91" s="1"/>
  <c r="S67" i="91"/>
  <c r="X67" i="91"/>
  <c r="Q67" i="91"/>
  <c r="Z48" i="91"/>
  <c r="S71" i="91"/>
  <c r="Q71" i="91"/>
  <c r="X71" i="91"/>
  <c r="S69" i="91"/>
  <c r="X69" i="91"/>
  <c r="Q69" i="91"/>
  <c r="S57" i="91"/>
  <c r="X57" i="91"/>
  <c r="Q57" i="91"/>
  <c r="S75" i="91"/>
  <c r="X75" i="91"/>
  <c r="Q75" i="91"/>
  <c r="V51" i="90"/>
  <c r="U51" i="90" s="1"/>
  <c r="Y51" i="90"/>
  <c r="V53" i="90"/>
  <c r="U53" i="90" s="1"/>
  <c r="Y53" i="90"/>
  <c r="Y69" i="90"/>
  <c r="V68" i="90"/>
  <c r="U68" i="90" s="1"/>
  <c r="V74" i="90"/>
  <c r="U74" i="90" s="1"/>
  <c r="V72" i="90"/>
  <c r="U72" i="90" s="1"/>
  <c r="V80" i="90"/>
  <c r="U80" i="90" s="1"/>
  <c r="Y80" i="90"/>
  <c r="V28" i="90"/>
  <c r="U28" i="90" s="1"/>
  <c r="Y28" i="90"/>
  <c r="V18" i="90"/>
  <c r="U18" i="90" s="1"/>
  <c r="Z18" i="90"/>
  <c r="Y18" i="90"/>
  <c r="V37" i="90"/>
  <c r="U37" i="90" s="1"/>
  <c r="V43" i="90"/>
  <c r="U43" i="90" s="1"/>
  <c r="Y88" i="90"/>
  <c r="V87" i="90"/>
  <c r="U87" i="90" s="1"/>
  <c r="V24" i="90"/>
  <c r="U24" i="90" s="1"/>
  <c r="Y24" i="90"/>
  <c r="V84" i="90"/>
  <c r="U84" i="90" s="1"/>
  <c r="Y84" i="90"/>
  <c r="Y71" i="90"/>
  <c r="V70" i="90"/>
  <c r="U70" i="90" s="1"/>
  <c r="V56" i="90"/>
  <c r="U56" i="90" s="1"/>
  <c r="Y56" i="90"/>
  <c r="V65" i="90"/>
  <c r="U65" i="90" s="1"/>
  <c r="Z65" i="90"/>
  <c r="Y65" i="90"/>
  <c r="X43" i="90"/>
  <c r="S43" i="90"/>
  <c r="Q43" i="90"/>
  <c r="V26" i="90"/>
  <c r="U26" i="90" s="1"/>
  <c r="Y26" i="90"/>
  <c r="V31" i="90"/>
  <c r="U31" i="90" s="1"/>
  <c r="R41" i="85"/>
  <c r="S41" i="85" s="1"/>
  <c r="Q57" i="85"/>
  <c r="T62" i="85"/>
  <c r="Y62" i="85" s="1"/>
  <c r="R63" i="85"/>
  <c r="Q63" i="85" s="1"/>
  <c r="R64" i="85"/>
  <c r="X64" i="85" s="1"/>
  <c r="R65" i="85"/>
  <c r="Q65" i="85" s="1"/>
  <c r="R66" i="85"/>
  <c r="R80" i="85"/>
  <c r="Q80" i="85" s="1"/>
  <c r="S57" i="85"/>
  <c r="T75" i="85"/>
  <c r="T76" i="85"/>
  <c r="Y76" i="85" s="1"/>
  <c r="R78" i="85"/>
  <c r="Q78" i="85" s="1"/>
  <c r="T57" i="85"/>
  <c r="Y57" i="85" s="1"/>
  <c r="X76" i="85"/>
  <c r="R39" i="85"/>
  <c r="S39" i="85" s="1"/>
  <c r="T89" i="85"/>
  <c r="Y89" i="85" s="1"/>
  <c r="R90" i="85"/>
  <c r="Q90" i="85" s="1"/>
  <c r="R19" i="85"/>
  <c r="X19" i="85" s="1"/>
  <c r="R25" i="85"/>
  <c r="R29" i="85"/>
  <c r="X29" i="85" s="1"/>
  <c r="R30" i="85"/>
  <c r="R44" i="85"/>
  <c r="Q44" i="85" s="1"/>
  <c r="R49" i="85"/>
  <c r="Q49" i="85" s="1"/>
  <c r="R28" i="85"/>
  <c r="Q28" i="85" s="1"/>
  <c r="S46" i="85"/>
  <c r="R47" i="85"/>
  <c r="Q47" i="85" s="1"/>
  <c r="X84" i="85"/>
  <c r="T85" i="85"/>
  <c r="Y85" i="85" s="1"/>
  <c r="R20" i="85"/>
  <c r="S20" i="85" s="1"/>
  <c r="R33" i="85"/>
  <c r="S33" i="85" s="1"/>
  <c r="S48" i="85"/>
  <c r="T52" i="85"/>
  <c r="Y52" i="85" s="1"/>
  <c r="R53" i="85"/>
  <c r="Q53" i="85" s="1"/>
  <c r="R54" i="85"/>
  <c r="R56" i="85"/>
  <c r="R60" i="85"/>
  <c r="X60" i="85" s="1"/>
  <c r="T73" i="85"/>
  <c r="Y73" i="85" s="1"/>
  <c r="R81" i="85"/>
  <c r="Q81" i="85" s="1"/>
  <c r="R82" i="85"/>
  <c r="X82" i="85" s="1"/>
  <c r="X83" i="85"/>
  <c r="R91" i="85"/>
  <c r="Q91" i="85" s="1"/>
  <c r="R92" i="85"/>
  <c r="R27" i="85"/>
  <c r="R31" i="85"/>
  <c r="S31" i="85" s="1"/>
  <c r="R51" i="85"/>
  <c r="R55" i="85"/>
  <c r="R61" i="85"/>
  <c r="Q61" i="85" s="1"/>
  <c r="R71" i="85"/>
  <c r="Q71" i="85" s="1"/>
  <c r="X73" i="85"/>
  <c r="X74" i="85"/>
  <c r="S75" i="85"/>
  <c r="R88" i="85"/>
  <c r="R93" i="85"/>
  <c r="S93" i="85" s="1"/>
  <c r="Y19" i="85"/>
  <c r="Q22" i="85"/>
  <c r="X22" i="85"/>
  <c r="S22" i="85"/>
  <c r="Y25" i="85"/>
  <c r="S34" i="85"/>
  <c r="X34" i="85"/>
  <c r="Q34" i="85"/>
  <c r="X38" i="85"/>
  <c r="S38" i="85"/>
  <c r="Q38" i="85"/>
  <c r="Y44" i="85"/>
  <c r="X24" i="85"/>
  <c r="Q24" i="85"/>
  <c r="S24" i="85"/>
  <c r="Y27" i="85"/>
  <c r="V27" i="85"/>
  <c r="U27" i="85" s="1"/>
  <c r="X32" i="85"/>
  <c r="S32" i="85"/>
  <c r="Q32" i="85"/>
  <c r="Q37" i="85"/>
  <c r="X37" i="85"/>
  <c r="S37" i="85"/>
  <c r="X43" i="85"/>
  <c r="Q43" i="85"/>
  <c r="S43" i="85"/>
  <c r="X50" i="85"/>
  <c r="Q50" i="85"/>
  <c r="S50" i="85"/>
  <c r="Y71" i="85"/>
  <c r="Q35" i="85"/>
  <c r="X35" i="85"/>
  <c r="S35" i="85"/>
  <c r="X40" i="85"/>
  <c r="S40" i="85"/>
  <c r="Q40" i="85"/>
  <c r="S21" i="85"/>
  <c r="X21" i="85"/>
  <c r="Q21" i="85"/>
  <c r="Y29" i="85"/>
  <c r="V29" i="85"/>
  <c r="U29" i="85" s="1"/>
  <c r="X45" i="85"/>
  <c r="Q45" i="85"/>
  <c r="S45" i="85"/>
  <c r="X52" i="85"/>
  <c r="S52" i="85"/>
  <c r="Q52" i="85"/>
  <c r="V54" i="85"/>
  <c r="U54" i="85" s="1"/>
  <c r="Y54" i="85"/>
  <c r="S23" i="85"/>
  <c r="Q23" i="85"/>
  <c r="X23" i="85"/>
  <c r="X26" i="85"/>
  <c r="Q26" i="85"/>
  <c r="S26" i="85"/>
  <c r="S36" i="85"/>
  <c r="X36" i="85"/>
  <c r="Q36" i="85"/>
  <c r="S42" i="85"/>
  <c r="X42" i="85"/>
  <c r="Q42" i="85"/>
  <c r="Y69" i="85"/>
  <c r="T21" i="85"/>
  <c r="Y21" i="85" s="1"/>
  <c r="T23" i="85"/>
  <c r="Y23" i="85" s="1"/>
  <c r="T32" i="85"/>
  <c r="Q33" i="85"/>
  <c r="X33" i="85"/>
  <c r="T34" i="85"/>
  <c r="Y34" i="85" s="1"/>
  <c r="T36" i="85"/>
  <c r="Y36" i="85" s="1"/>
  <c r="T38" i="85"/>
  <c r="X39" i="85"/>
  <c r="T40" i="85"/>
  <c r="Q41" i="85"/>
  <c r="X41" i="85"/>
  <c r="T42" i="85"/>
  <c r="Y42" i="85" s="1"/>
  <c r="X54" i="85"/>
  <c r="S54" i="85"/>
  <c r="X59" i="85"/>
  <c r="X62" i="85"/>
  <c r="Q62" i="85"/>
  <c r="X66" i="85"/>
  <c r="S66" i="85"/>
  <c r="X68" i="85"/>
  <c r="X69" i="85"/>
  <c r="X70" i="85"/>
  <c r="X77" i="85"/>
  <c r="Q77" i="85"/>
  <c r="X79" i="85"/>
  <c r="Q79" i="85"/>
  <c r="T24" i="85"/>
  <c r="Y24" i="85" s="1"/>
  <c r="T26" i="85"/>
  <c r="Y26" i="85" s="1"/>
  <c r="T35" i="85"/>
  <c r="T37" i="85"/>
  <c r="T43" i="85"/>
  <c r="Y43" i="85" s="1"/>
  <c r="X44" i="85"/>
  <c r="T45" i="85"/>
  <c r="Y45" i="85" s="1"/>
  <c r="T46" i="85"/>
  <c r="Y46" i="85" s="1"/>
  <c r="T48" i="85"/>
  <c r="Y48" i="85" s="1"/>
  <c r="T50" i="85"/>
  <c r="Y50" i="85" s="1"/>
  <c r="Q59" i="85"/>
  <c r="S62" i="85"/>
  <c r="S64" i="85"/>
  <c r="S65" i="85"/>
  <c r="Q68" i="85"/>
  <c r="S69" i="85"/>
  <c r="Q70" i="85"/>
  <c r="Q72" i="85"/>
  <c r="S77" i="85"/>
  <c r="S79" i="85"/>
  <c r="X81" i="85"/>
  <c r="S81" i="85"/>
  <c r="Q86" i="85"/>
  <c r="X87" i="85"/>
  <c r="Q87" i="85"/>
  <c r="S87" i="85"/>
  <c r="Y88" i="85"/>
  <c r="R58" i="85"/>
  <c r="X65" i="85"/>
  <c r="R67" i="85"/>
  <c r="T72" i="85"/>
  <c r="Y72" i="85" s="1"/>
  <c r="Q74" i="85"/>
  <c r="X75" i="85"/>
  <c r="T77" i="85"/>
  <c r="Y77" i="85" s="1"/>
  <c r="T79" i="85"/>
  <c r="S82" i="85"/>
  <c r="X86" i="85"/>
  <c r="T87" i="85"/>
  <c r="Y87" i="85" s="1"/>
  <c r="V91" i="85"/>
  <c r="U91" i="85" s="1"/>
  <c r="Y93" i="85"/>
  <c r="V93" i="85"/>
  <c r="U93" i="85"/>
  <c r="T22" i="85"/>
  <c r="X46" i="85"/>
  <c r="X48" i="85"/>
  <c r="Q30" i="85"/>
  <c r="S49" i="85"/>
  <c r="Y49" i="85"/>
  <c r="Q54" i="85"/>
  <c r="X56" i="85"/>
  <c r="T59" i="85"/>
  <c r="Y59" i="85" s="1"/>
  <c r="V61" i="85"/>
  <c r="U61" i="85" s="1"/>
  <c r="V63" i="85"/>
  <c r="U63" i="85" s="1"/>
  <c r="Q66" i="85"/>
  <c r="T68" i="85"/>
  <c r="Y68" i="85" s="1"/>
  <c r="T70" i="85"/>
  <c r="Y70" i="85" s="1"/>
  <c r="X72" i="85"/>
  <c r="S73" i="85"/>
  <c r="T74" i="85"/>
  <c r="Y74" i="85" s="1"/>
  <c r="Y75" i="85"/>
  <c r="Q76" i="85"/>
  <c r="Y81" i="85"/>
  <c r="Q83" i="85"/>
  <c r="Q84" i="85"/>
  <c r="Q85" i="85"/>
  <c r="X85" i="85"/>
  <c r="S85" i="85"/>
  <c r="X89" i="85"/>
  <c r="Q89" i="85"/>
  <c r="S89" i="85"/>
  <c r="T83" i="85"/>
  <c r="Y83" i="85" s="1"/>
  <c r="T84" i="85"/>
  <c r="Y84" i="85" s="1"/>
  <c r="T86" i="85"/>
  <c r="Y86" i="85" s="1"/>
  <c r="Q92" i="85"/>
  <c r="F4" i="50"/>
  <c r="F8" i="73"/>
  <c r="F9" i="72"/>
  <c r="F10" i="71"/>
  <c r="F10" i="70"/>
  <c r="F11" i="69"/>
  <c r="F10" i="68"/>
  <c r="F10" i="67"/>
  <c r="F9" i="66"/>
  <c r="F9" i="65"/>
  <c r="F9" i="64"/>
  <c r="F10" i="63"/>
  <c r="F10" i="62"/>
  <c r="F9" i="61"/>
  <c r="F11" i="60"/>
  <c r="F10" i="59"/>
  <c r="F9" i="58"/>
  <c r="F10" i="57"/>
  <c r="F9" i="56"/>
  <c r="F10" i="55"/>
  <c r="F11" i="54"/>
  <c r="F9" i="53"/>
  <c r="F8" i="52"/>
  <c r="F9" i="51"/>
  <c r="F10" i="47"/>
  <c r="F10" i="46"/>
  <c r="F9" i="45"/>
  <c r="F9" i="44"/>
  <c r="F10" i="43"/>
  <c r="F10" i="34"/>
  <c r="Z65" i="92" l="1"/>
  <c r="Z48" i="92"/>
  <c r="Z65" i="91"/>
  <c r="Z26" i="91"/>
  <c r="Z26" i="90"/>
  <c r="Z48" i="90"/>
  <c r="X80" i="85"/>
  <c r="S78" i="85"/>
  <c r="V52" i="85"/>
  <c r="U52" i="85" s="1"/>
  <c r="V88" i="85"/>
  <c r="U88" i="85" s="1"/>
  <c r="S71" i="85"/>
  <c r="S60" i="85"/>
  <c r="X71" i="85"/>
  <c r="S80" i="85"/>
  <c r="Q60" i="85"/>
  <c r="Q31" i="85"/>
  <c r="S63" i="85"/>
  <c r="X63" i="85"/>
  <c r="Q64" i="85"/>
  <c r="X93" i="85"/>
  <c r="S91" i="85"/>
  <c r="X31" i="85"/>
  <c r="Q39" i="85"/>
  <c r="X49" i="85"/>
  <c r="S61" i="85"/>
  <c r="X61" i="85"/>
  <c r="Q29" i="85"/>
  <c r="X78" i="85"/>
  <c r="S29" i="85"/>
  <c r="Q82" i="85"/>
  <c r="V75" i="85"/>
  <c r="U75" i="85" s="1"/>
  <c r="S19" i="85"/>
  <c r="X91" i="85"/>
  <c r="V47" i="85"/>
  <c r="U47" i="85" s="1"/>
  <c r="S44" i="85"/>
  <c r="X20" i="85"/>
  <c r="V71" i="85"/>
  <c r="U71" i="85" s="1"/>
  <c r="Q88" i="85"/>
  <c r="S88" i="85"/>
  <c r="X88" i="85"/>
  <c r="X30" i="85"/>
  <c r="S30" i="85"/>
  <c r="X90" i="85"/>
  <c r="S90" i="85"/>
  <c r="Q51" i="85"/>
  <c r="S51" i="85"/>
  <c r="X51" i="85"/>
  <c r="X53" i="85"/>
  <c r="X47" i="85"/>
  <c r="S53" i="85"/>
  <c r="Q20" i="85"/>
  <c r="V66" i="85"/>
  <c r="U66" i="85" s="1"/>
  <c r="Q27" i="85"/>
  <c r="S27" i="85"/>
  <c r="X27" i="85"/>
  <c r="S56" i="85"/>
  <c r="Q56" i="85"/>
  <c r="X28" i="85"/>
  <c r="S28" i="85"/>
  <c r="Q93" i="85"/>
  <c r="S47" i="85"/>
  <c r="Q19" i="85"/>
  <c r="X55" i="85"/>
  <c r="Q55" i="85"/>
  <c r="S55" i="85"/>
  <c r="X92" i="85"/>
  <c r="S92" i="85"/>
  <c r="Q25" i="85"/>
  <c r="S25" i="85"/>
  <c r="X25" i="85"/>
  <c r="V81" i="85"/>
  <c r="U81" i="85" s="1"/>
  <c r="V40" i="85"/>
  <c r="U40" i="85" s="1"/>
  <c r="Y40" i="85"/>
  <c r="V32" i="85"/>
  <c r="U32" i="85" s="1"/>
  <c r="Y32" i="85"/>
  <c r="Y79" i="85"/>
  <c r="V78" i="85"/>
  <c r="U78" i="85" s="1"/>
  <c r="S58" i="85"/>
  <c r="Q58" i="85"/>
  <c r="X58" i="85"/>
  <c r="V49" i="85"/>
  <c r="U49" i="85" s="1"/>
  <c r="V37" i="85"/>
  <c r="U37" i="85"/>
  <c r="Y37" i="85"/>
  <c r="V85" i="85"/>
  <c r="U85" i="85" s="1"/>
  <c r="V19" i="85"/>
  <c r="U19" i="85" s="1"/>
  <c r="S67" i="85"/>
  <c r="Q67" i="85"/>
  <c r="X67" i="85"/>
  <c r="V38" i="85"/>
  <c r="U38" i="85" s="1"/>
  <c r="Y38" i="85"/>
  <c r="V22" i="85"/>
  <c r="U22" i="85" s="1"/>
  <c r="Y22" i="85"/>
  <c r="V57" i="85"/>
  <c r="U57" i="85" s="1"/>
  <c r="V35" i="85"/>
  <c r="U35" i="85" s="1"/>
  <c r="Y35" i="85"/>
  <c r="V73" i="85"/>
  <c r="U73" i="85" s="1"/>
  <c r="V69" i="85"/>
  <c r="U69" i="85" s="1"/>
  <c r="V44" i="85"/>
  <c r="U44" i="85" s="1"/>
  <c r="V25" i="85"/>
  <c r="U25" i="85" s="1"/>
  <c r="E42" i="84"/>
  <c r="D42" i="84"/>
  <c r="E41" i="84"/>
  <c r="D41" i="84"/>
  <c r="E40" i="84"/>
  <c r="D40" i="84"/>
  <c r="E39" i="84"/>
  <c r="D39" i="84"/>
  <c r="E38" i="84"/>
  <c r="D38" i="84"/>
  <c r="E37" i="84"/>
  <c r="D37" i="84"/>
  <c r="E36" i="84"/>
  <c r="D36" i="84"/>
  <c r="E35" i="84"/>
  <c r="D35" i="84"/>
  <c r="E34" i="84"/>
  <c r="D34" i="84"/>
  <c r="E33" i="84"/>
  <c r="D33" i="84"/>
  <c r="E32" i="84"/>
  <c r="D32" i="84"/>
  <c r="E30" i="84"/>
  <c r="D30" i="84"/>
  <c r="E29" i="84"/>
  <c r="D29" i="84"/>
  <c r="E28" i="84"/>
  <c r="D28" i="84"/>
  <c r="E27" i="84"/>
  <c r="D27" i="84"/>
  <c r="E26" i="84"/>
  <c r="D26" i="84"/>
  <c r="E25" i="84"/>
  <c r="D25" i="84"/>
  <c r="B37" i="84"/>
  <c r="A37" i="84"/>
  <c r="B36" i="84"/>
  <c r="A36" i="84"/>
  <c r="B35" i="84"/>
  <c r="A35" i="84"/>
  <c r="B34" i="84"/>
  <c r="A34" i="84"/>
  <c r="B33" i="84"/>
  <c r="A33" i="84"/>
  <c r="B32" i="84"/>
  <c r="A32" i="84"/>
  <c r="B31" i="84"/>
  <c r="A31" i="84"/>
  <c r="B30" i="84"/>
  <c r="A30" i="84"/>
  <c r="B29" i="84"/>
  <c r="A29" i="84"/>
  <c r="B27" i="84"/>
  <c r="A27" i="84"/>
  <c r="B26" i="84"/>
  <c r="A26" i="84"/>
  <c r="B25" i="84"/>
  <c r="A25" i="84"/>
  <c r="J31" i="83"/>
  <c r="I31" i="83"/>
  <c r="J30" i="83"/>
  <c r="I30" i="83"/>
  <c r="J29" i="83"/>
  <c r="I29" i="83"/>
  <c r="J28" i="83"/>
  <c r="I28" i="83"/>
  <c r="J27" i="83"/>
  <c r="I27" i="83"/>
  <c r="J26" i="83"/>
  <c r="I26" i="83"/>
  <c r="J25" i="83"/>
  <c r="I25" i="83"/>
  <c r="J24" i="83"/>
  <c r="I24" i="83"/>
  <c r="J23" i="83"/>
  <c r="I23" i="83"/>
  <c r="J22" i="83"/>
  <c r="I22" i="83"/>
  <c r="J21" i="83"/>
  <c r="I21" i="83"/>
  <c r="J20" i="83"/>
  <c r="I20" i="83"/>
  <c r="J19" i="83"/>
  <c r="I19" i="83"/>
  <c r="J18" i="83"/>
  <c r="I18" i="83"/>
  <c r="J17" i="83"/>
  <c r="I17" i="83"/>
  <c r="J16" i="83"/>
  <c r="I16" i="83"/>
  <c r="J15" i="83"/>
  <c r="I15" i="83"/>
  <c r="J14" i="83"/>
  <c r="I14" i="83"/>
  <c r="J13" i="83"/>
  <c r="I13" i="83"/>
  <c r="J12" i="83"/>
  <c r="I12" i="83"/>
  <c r="J11" i="83"/>
  <c r="I11" i="83"/>
  <c r="J10" i="83"/>
  <c r="I10" i="83"/>
  <c r="J9" i="83"/>
  <c r="I9" i="83"/>
  <c r="J8" i="83"/>
  <c r="I8" i="83"/>
  <c r="J7" i="83"/>
  <c r="I7" i="83"/>
  <c r="J6" i="83"/>
  <c r="I6" i="83"/>
  <c r="J5" i="83"/>
  <c r="I5" i="83"/>
  <c r="J4" i="83"/>
  <c r="I4" i="83"/>
  <c r="J3" i="83"/>
  <c r="I3" i="83"/>
  <c r="J31" i="82"/>
  <c r="I31" i="82"/>
  <c r="J30" i="82"/>
  <c r="I30" i="82"/>
  <c r="J29" i="82"/>
  <c r="I29" i="82"/>
  <c r="J28" i="82"/>
  <c r="I28" i="82"/>
  <c r="J27" i="82"/>
  <c r="I27" i="82"/>
  <c r="J26" i="82"/>
  <c r="I26" i="82"/>
  <c r="J25" i="82"/>
  <c r="I25" i="82"/>
  <c r="J24" i="82"/>
  <c r="I24" i="82"/>
  <c r="J23" i="82"/>
  <c r="I23" i="82"/>
  <c r="J22" i="82"/>
  <c r="I22" i="82"/>
  <c r="J21" i="82"/>
  <c r="I21" i="82"/>
  <c r="J20" i="82"/>
  <c r="I20" i="82"/>
  <c r="J19" i="82"/>
  <c r="I19" i="82"/>
  <c r="J18" i="82"/>
  <c r="I18" i="82"/>
  <c r="J17" i="82"/>
  <c r="I17" i="82"/>
  <c r="J16" i="82"/>
  <c r="I16" i="82"/>
  <c r="J15" i="82"/>
  <c r="I15" i="82"/>
  <c r="J14" i="82"/>
  <c r="I14" i="82"/>
  <c r="J13" i="82"/>
  <c r="I13" i="82"/>
  <c r="J12" i="82"/>
  <c r="I12" i="82"/>
  <c r="J11" i="82"/>
  <c r="I11" i="82"/>
  <c r="J10" i="82"/>
  <c r="I10" i="82"/>
  <c r="J9" i="82"/>
  <c r="I9" i="82"/>
  <c r="J8" i="82"/>
  <c r="I8" i="82"/>
  <c r="J7" i="82"/>
  <c r="I7" i="82"/>
  <c r="J6" i="82"/>
  <c r="I6" i="82"/>
  <c r="J5" i="82"/>
  <c r="I5" i="82"/>
  <c r="J4" i="82"/>
  <c r="I4" i="82"/>
  <c r="J3" i="82"/>
  <c r="I3" i="82"/>
  <c r="J31" i="81"/>
  <c r="I31" i="81"/>
  <c r="J30" i="81"/>
  <c r="I30" i="81"/>
  <c r="J29" i="81"/>
  <c r="I29" i="81"/>
  <c r="J28" i="81"/>
  <c r="I28" i="81"/>
  <c r="J27" i="81"/>
  <c r="I27" i="81"/>
  <c r="J26" i="81"/>
  <c r="I26" i="81"/>
  <c r="J25" i="81"/>
  <c r="I25" i="81"/>
  <c r="J24" i="81"/>
  <c r="I24" i="81"/>
  <c r="J23" i="81"/>
  <c r="I23" i="81"/>
  <c r="J22" i="81"/>
  <c r="I22" i="81"/>
  <c r="J21" i="81"/>
  <c r="I21" i="81"/>
  <c r="J20" i="81"/>
  <c r="I20" i="81"/>
  <c r="J19" i="81"/>
  <c r="I19" i="81"/>
  <c r="J18" i="81"/>
  <c r="I18" i="81"/>
  <c r="J17" i="81"/>
  <c r="I17" i="81"/>
  <c r="J16" i="81"/>
  <c r="I16" i="81"/>
  <c r="J15" i="81"/>
  <c r="I15" i="81"/>
  <c r="J14" i="81"/>
  <c r="I14" i="81"/>
  <c r="J13" i="81"/>
  <c r="I13" i="81"/>
  <c r="J12" i="81"/>
  <c r="I12" i="81"/>
  <c r="J11" i="81"/>
  <c r="I11" i="81"/>
  <c r="J10" i="81"/>
  <c r="I10" i="81"/>
  <c r="J9" i="81"/>
  <c r="I9" i="81"/>
  <c r="J8" i="81"/>
  <c r="I8" i="81"/>
  <c r="J7" i="81"/>
  <c r="I7" i="81"/>
  <c r="J6" i="81"/>
  <c r="I6" i="81"/>
  <c r="J5" i="81"/>
  <c r="I5" i="81"/>
  <c r="J4" i="81"/>
  <c r="I4" i="81"/>
  <c r="J3" i="81"/>
  <c r="I3" i="81"/>
  <c r="Z49" i="85" l="1"/>
  <c r="Z27" i="85"/>
  <c r="Z66" i="85"/>
  <c r="Z19" i="85"/>
  <c r="F81" i="50"/>
  <c r="H10" i="34" l="1"/>
  <c r="H10" i="43"/>
  <c r="H9" i="44"/>
  <c r="H9" i="45"/>
  <c r="H10" i="46"/>
  <c r="H10" i="47"/>
  <c r="H9" i="51"/>
  <c r="H8" i="52"/>
  <c r="H9" i="53"/>
  <c r="H11" i="54"/>
  <c r="H10" i="55"/>
  <c r="H9" i="56"/>
  <c r="H10" i="57"/>
  <c r="H9" i="58"/>
  <c r="H10" i="59"/>
  <c r="H11" i="60"/>
  <c r="H9" i="61"/>
  <c r="H10" i="62"/>
  <c r="H10" i="63"/>
  <c r="H9" i="64"/>
  <c r="H9" i="65"/>
  <c r="H9" i="66"/>
  <c r="H10" i="67"/>
  <c r="H10" i="68"/>
  <c r="H10" i="70"/>
  <c r="H10" i="71"/>
  <c r="H9" i="72"/>
  <c r="H8" i="73"/>
  <c r="H11" i="69"/>
  <c r="D78" i="50"/>
  <c r="D77" i="50"/>
  <c r="K9" i="72"/>
  <c r="K9" i="56"/>
  <c r="P82" i="41"/>
  <c r="R82" i="41" s="1"/>
  <c r="X82" i="41" s="1"/>
  <c r="J82" i="41"/>
  <c r="F72" i="50"/>
  <c r="E72" i="50"/>
  <c r="D72" i="50"/>
  <c r="D71" i="50"/>
  <c r="D22" i="50"/>
  <c r="D60" i="50"/>
  <c r="E60" i="50"/>
  <c r="E78" i="50"/>
  <c r="K10" i="71"/>
  <c r="K11" i="69"/>
  <c r="K9" i="65"/>
  <c r="K8" i="52"/>
  <c r="I19" i="4"/>
  <c r="I15" i="4"/>
  <c r="H19" i="4"/>
  <c r="H32" i="4"/>
  <c r="H21" i="4"/>
  <c r="H30" i="4"/>
  <c r="I32" i="4"/>
  <c r="N19" i="4" l="1"/>
  <c r="Q82" i="41"/>
  <c r="T82" i="41"/>
  <c r="Y82" i="41" s="1"/>
  <c r="M32" i="4"/>
  <c r="S82" i="41"/>
  <c r="I35" i="4"/>
  <c r="H35" i="4"/>
  <c r="I34" i="4"/>
  <c r="F80" i="50" l="1"/>
  <c r="F79" i="50"/>
  <c r="F78" i="50"/>
  <c r="F77" i="50"/>
  <c r="F76" i="50"/>
  <c r="F75" i="50"/>
  <c r="F74" i="50"/>
  <c r="F73" i="50"/>
  <c r="F71" i="50"/>
  <c r="F70" i="50"/>
  <c r="F69" i="50"/>
  <c r="F68" i="50"/>
  <c r="F67" i="50"/>
  <c r="F66" i="50"/>
  <c r="F65" i="50"/>
  <c r="F64" i="50"/>
  <c r="F63" i="50"/>
  <c r="F62" i="50"/>
  <c r="F61" i="50"/>
  <c r="F60" i="50"/>
  <c r="F59" i="50"/>
  <c r="F58" i="50"/>
  <c r="F57" i="50"/>
  <c r="F56" i="50"/>
  <c r="F55" i="50"/>
  <c r="F54" i="50"/>
  <c r="F52" i="50"/>
  <c r="F51" i="50"/>
  <c r="F50" i="50"/>
  <c r="F49" i="50"/>
  <c r="F48" i="50"/>
  <c r="F47" i="50"/>
  <c r="F46" i="50"/>
  <c r="F45" i="50"/>
  <c r="F44" i="50"/>
  <c r="F43" i="50"/>
  <c r="F42" i="50"/>
  <c r="F41" i="50"/>
  <c r="F40" i="50"/>
  <c r="F39" i="50"/>
  <c r="F38" i="50"/>
  <c r="F37" i="50"/>
  <c r="F36" i="50"/>
  <c r="F34" i="50"/>
  <c r="F33" i="50"/>
  <c r="F32" i="50"/>
  <c r="F31" i="50"/>
  <c r="F30" i="50"/>
  <c r="F29" i="50"/>
  <c r="F28" i="50"/>
  <c r="F27" i="50"/>
  <c r="F26" i="50"/>
  <c r="F25" i="50"/>
  <c r="F24" i="50"/>
  <c r="F23" i="50"/>
  <c r="F22" i="50"/>
  <c r="F21" i="50"/>
  <c r="E22" i="50"/>
  <c r="E54" i="50"/>
  <c r="E55" i="50"/>
  <c r="E56" i="50"/>
  <c r="E57" i="50"/>
  <c r="E58" i="50"/>
  <c r="E59" i="50"/>
  <c r="E61" i="50"/>
  <c r="E62" i="50"/>
  <c r="E63" i="50"/>
  <c r="E64" i="50"/>
  <c r="E65" i="50"/>
  <c r="E66" i="50"/>
  <c r="E67" i="50"/>
  <c r="E68" i="50"/>
  <c r="E69" i="50"/>
  <c r="E70" i="50"/>
  <c r="E71" i="50"/>
  <c r="E73" i="50"/>
  <c r="E74" i="50"/>
  <c r="E75" i="50"/>
  <c r="E76" i="50"/>
  <c r="E77" i="50"/>
  <c r="E79" i="50"/>
  <c r="E80" i="50"/>
  <c r="E81" i="50"/>
  <c r="E48" i="50"/>
  <c r="E49" i="50"/>
  <c r="E50" i="50"/>
  <c r="E51" i="50"/>
  <c r="E52" i="50"/>
  <c r="E44" i="50"/>
  <c r="E45" i="50"/>
  <c r="E46" i="50"/>
  <c r="E47" i="50"/>
  <c r="E41" i="50"/>
  <c r="E42" i="50"/>
  <c r="E43" i="50"/>
  <c r="E39" i="50"/>
  <c r="E40" i="50"/>
  <c r="E36" i="50"/>
  <c r="E37" i="50"/>
  <c r="E38" i="50"/>
  <c r="E33" i="50"/>
  <c r="E34" i="50"/>
  <c r="E30" i="50"/>
  <c r="E31" i="50"/>
  <c r="E32" i="50"/>
  <c r="E26" i="50"/>
  <c r="E27" i="50"/>
  <c r="E28" i="50"/>
  <c r="E29" i="50"/>
  <c r="E24" i="50"/>
  <c r="E25" i="50"/>
  <c r="E23" i="50"/>
  <c r="E21" i="50"/>
  <c r="D20" i="50"/>
  <c r="E20" i="50"/>
  <c r="D81" i="50"/>
  <c r="D80" i="50"/>
  <c r="D79" i="50"/>
  <c r="D76" i="50"/>
  <c r="D75" i="50"/>
  <c r="D74" i="50"/>
  <c r="D73" i="50"/>
  <c r="D70" i="50"/>
  <c r="D69" i="50"/>
  <c r="D68" i="50"/>
  <c r="D67" i="50"/>
  <c r="D66" i="50"/>
  <c r="D65" i="50"/>
  <c r="D64" i="50"/>
  <c r="D63" i="50"/>
  <c r="D62" i="50"/>
  <c r="D61" i="50"/>
  <c r="D59" i="50"/>
  <c r="D58" i="50"/>
  <c r="D57" i="50"/>
  <c r="D56" i="50"/>
  <c r="D55" i="50"/>
  <c r="D54" i="50"/>
  <c r="D52" i="50"/>
  <c r="D51" i="50"/>
  <c r="D50" i="50"/>
  <c r="D49" i="50"/>
  <c r="D48" i="50"/>
  <c r="D47" i="50"/>
  <c r="D46" i="50"/>
  <c r="D45" i="50"/>
  <c r="D44" i="50"/>
  <c r="D43" i="50"/>
  <c r="D42" i="50"/>
  <c r="D41" i="50"/>
  <c r="D40" i="50"/>
  <c r="D39" i="50"/>
  <c r="D38" i="50"/>
  <c r="D37" i="50"/>
  <c r="D36" i="50"/>
  <c r="D34" i="50"/>
  <c r="D33" i="50"/>
  <c r="D32" i="50"/>
  <c r="D31" i="50"/>
  <c r="D30" i="50"/>
  <c r="D29" i="50"/>
  <c r="D28" i="50"/>
  <c r="D27" i="50"/>
  <c r="D26" i="50"/>
  <c r="D25" i="50"/>
  <c r="D24" i="50"/>
  <c r="D23" i="50"/>
  <c r="D21" i="50"/>
  <c r="D19" i="50"/>
  <c r="D18" i="50"/>
  <c r="D17" i="50"/>
  <c r="D16" i="50"/>
  <c r="D15" i="50"/>
  <c r="D14" i="50"/>
  <c r="D13" i="50"/>
  <c r="F13" i="50"/>
  <c r="F14" i="50"/>
  <c r="F15" i="50"/>
  <c r="F16" i="50"/>
  <c r="F17" i="50"/>
  <c r="F18" i="50"/>
  <c r="F19" i="50"/>
  <c r="F20" i="50"/>
  <c r="P91" i="41"/>
  <c r="J91" i="41"/>
  <c r="K8" i="73"/>
  <c r="P90" i="41"/>
  <c r="J90" i="41"/>
  <c r="I90" i="41"/>
  <c r="P89" i="41"/>
  <c r="J89" i="41"/>
  <c r="P88" i="41"/>
  <c r="J88" i="41"/>
  <c r="I88" i="41"/>
  <c r="P87" i="41"/>
  <c r="J87" i="41"/>
  <c r="I87" i="41"/>
  <c r="P86" i="41"/>
  <c r="J86" i="41"/>
  <c r="P85" i="41"/>
  <c r="J85" i="41"/>
  <c r="I85" i="41"/>
  <c r="P84" i="41"/>
  <c r="J84" i="41"/>
  <c r="I84" i="41"/>
  <c r="P83" i="41"/>
  <c r="J83" i="41"/>
  <c r="K10" i="70"/>
  <c r="P81" i="41"/>
  <c r="J81" i="41"/>
  <c r="I81" i="41"/>
  <c r="P80" i="41"/>
  <c r="J80" i="41"/>
  <c r="I80" i="41"/>
  <c r="P79" i="41"/>
  <c r="J79" i="41"/>
  <c r="P78" i="41"/>
  <c r="J78" i="41"/>
  <c r="I78" i="41"/>
  <c r="P77" i="41"/>
  <c r="J77" i="41"/>
  <c r="I77" i="41"/>
  <c r="P76" i="41"/>
  <c r="J76" i="41"/>
  <c r="K10" i="68"/>
  <c r="P75" i="41"/>
  <c r="J75" i="41"/>
  <c r="I75" i="41"/>
  <c r="P74" i="41"/>
  <c r="J74" i="41"/>
  <c r="I74" i="41"/>
  <c r="P73" i="41"/>
  <c r="J73" i="41"/>
  <c r="K10" i="67"/>
  <c r="P72" i="41"/>
  <c r="J72" i="41"/>
  <c r="I72" i="41"/>
  <c r="P71" i="41"/>
  <c r="J71" i="41"/>
  <c r="K9" i="66"/>
  <c r="P70" i="41"/>
  <c r="J70" i="41"/>
  <c r="I70" i="41"/>
  <c r="P69" i="41"/>
  <c r="J69" i="41"/>
  <c r="P68" i="41"/>
  <c r="J68" i="41"/>
  <c r="I68" i="41"/>
  <c r="P67" i="41"/>
  <c r="J67" i="41"/>
  <c r="K9" i="64"/>
  <c r="P66" i="41"/>
  <c r="J66" i="41"/>
  <c r="P65" i="41"/>
  <c r="J65" i="41"/>
  <c r="P64" i="41"/>
  <c r="J64" i="41"/>
  <c r="K10" i="63"/>
  <c r="P63" i="41"/>
  <c r="J63" i="41"/>
  <c r="I63" i="41"/>
  <c r="P62" i="41"/>
  <c r="J62" i="41"/>
  <c r="I62" i="41"/>
  <c r="P61" i="41"/>
  <c r="J61" i="41"/>
  <c r="K10" i="62"/>
  <c r="P60" i="41"/>
  <c r="J60" i="41"/>
  <c r="I60" i="41"/>
  <c r="P59" i="41"/>
  <c r="R59" i="41" s="1"/>
  <c r="J59" i="41"/>
  <c r="K9" i="61"/>
  <c r="P58" i="41"/>
  <c r="J58" i="41"/>
  <c r="I58" i="41"/>
  <c r="P57" i="41"/>
  <c r="J57" i="41"/>
  <c r="I57" i="41"/>
  <c r="P56" i="41"/>
  <c r="J56" i="41"/>
  <c r="I56" i="41"/>
  <c r="P55" i="41"/>
  <c r="J55" i="41"/>
  <c r="K11" i="60"/>
  <c r="P54" i="41"/>
  <c r="J54" i="41"/>
  <c r="I54" i="41"/>
  <c r="P53" i="41"/>
  <c r="J53" i="41"/>
  <c r="I53" i="41"/>
  <c r="P52" i="41"/>
  <c r="J52" i="41"/>
  <c r="K10" i="59"/>
  <c r="P51" i="41"/>
  <c r="J51" i="41"/>
  <c r="I51" i="41"/>
  <c r="P50" i="41"/>
  <c r="J50" i="41"/>
  <c r="K9" i="58"/>
  <c r="P49" i="41"/>
  <c r="J49" i="41"/>
  <c r="I49" i="41"/>
  <c r="P48" i="41"/>
  <c r="J48" i="41"/>
  <c r="I48" i="41"/>
  <c r="P47" i="41"/>
  <c r="J47" i="41"/>
  <c r="K10" i="57"/>
  <c r="P46" i="41"/>
  <c r="J46" i="41"/>
  <c r="I46" i="41"/>
  <c r="P45" i="41"/>
  <c r="J45" i="41"/>
  <c r="P44" i="41"/>
  <c r="J44" i="41"/>
  <c r="I44" i="41"/>
  <c r="P43" i="41"/>
  <c r="J43" i="41"/>
  <c r="I43" i="41"/>
  <c r="P42" i="41"/>
  <c r="J42" i="41"/>
  <c r="K10" i="55"/>
  <c r="P41" i="41"/>
  <c r="J41" i="41"/>
  <c r="I41" i="41"/>
  <c r="P40" i="41"/>
  <c r="J40" i="41"/>
  <c r="I40" i="41"/>
  <c r="P39" i="41"/>
  <c r="J39" i="41"/>
  <c r="I39" i="41"/>
  <c r="P38" i="41"/>
  <c r="J38" i="41"/>
  <c r="K11" i="54"/>
  <c r="P37" i="41"/>
  <c r="P36" i="41"/>
  <c r="J37" i="41"/>
  <c r="J36" i="41"/>
  <c r="K9" i="53"/>
  <c r="P35" i="41"/>
  <c r="J35" i="41"/>
  <c r="P34" i="41"/>
  <c r="P33" i="41"/>
  <c r="J34" i="41"/>
  <c r="J33" i="41"/>
  <c r="K9" i="51"/>
  <c r="I28" i="4"/>
  <c r="H31" i="4"/>
  <c r="I33" i="4"/>
  <c r="I16" i="4"/>
  <c r="H26" i="4"/>
  <c r="H23" i="4"/>
  <c r="I22" i="4"/>
  <c r="I36" i="4"/>
  <c r="I23" i="4"/>
  <c r="I21" i="4"/>
  <c r="H27" i="4"/>
  <c r="I18" i="4"/>
  <c r="H17" i="4"/>
  <c r="H18" i="4"/>
  <c r="I20" i="4"/>
  <c r="H28" i="4"/>
  <c r="H22" i="4"/>
  <c r="I17" i="4"/>
  <c r="I30" i="4"/>
  <c r="I24" i="4"/>
  <c r="H36" i="4"/>
  <c r="H33" i="4"/>
  <c r="H14" i="4"/>
  <c r="I27" i="4"/>
  <c r="I31" i="4"/>
  <c r="I26" i="4"/>
  <c r="H34" i="4"/>
  <c r="I29" i="4"/>
  <c r="H25" i="4"/>
  <c r="H15" i="4"/>
  <c r="I25" i="4"/>
  <c r="I14" i="4"/>
  <c r="H24" i="4"/>
  <c r="H29" i="4"/>
  <c r="H20" i="4"/>
  <c r="H16" i="4"/>
  <c r="P26" i="4" l="1"/>
  <c r="N22" i="4"/>
  <c r="P20" i="4"/>
  <c r="T36" i="41"/>
  <c r="R36" i="41"/>
  <c r="X36" i="41" s="1"/>
  <c r="T40" i="41"/>
  <c r="R40" i="41"/>
  <c r="X40" i="41" s="1"/>
  <c r="T42" i="41"/>
  <c r="R42" i="41"/>
  <c r="X42" i="41" s="1"/>
  <c r="T33" i="41"/>
  <c r="R33" i="41"/>
  <c r="X33" i="41" s="1"/>
  <c r="R45" i="41"/>
  <c r="X45" i="41" s="1"/>
  <c r="T45" i="41"/>
  <c r="R47" i="41"/>
  <c r="X47" i="41" s="1"/>
  <c r="T47" i="41"/>
  <c r="T34" i="41"/>
  <c r="Y34" i="41" s="1"/>
  <c r="R34" i="41"/>
  <c r="R38" i="41"/>
  <c r="X38" i="41" s="1"/>
  <c r="T38" i="41"/>
  <c r="R54" i="41"/>
  <c r="X54" i="41" s="1"/>
  <c r="T54" i="41"/>
  <c r="Y54" i="41" s="1"/>
  <c r="T56" i="41"/>
  <c r="Y56" i="41" s="1"/>
  <c r="R56" i="41"/>
  <c r="X56" i="41" s="1"/>
  <c r="T65" i="41"/>
  <c r="Y65" i="41" s="1"/>
  <c r="R65" i="41"/>
  <c r="T81" i="41"/>
  <c r="Y81" i="41" s="1"/>
  <c r="R81" i="41"/>
  <c r="X81" i="41" s="1"/>
  <c r="T84" i="41"/>
  <c r="Y84" i="41" s="1"/>
  <c r="R84" i="41"/>
  <c r="X84" i="41" s="1"/>
  <c r="R79" i="41"/>
  <c r="X79" i="41" s="1"/>
  <c r="T79" i="41"/>
  <c r="R87" i="41"/>
  <c r="X87" i="41" s="1"/>
  <c r="T87" i="41"/>
  <c r="Y87" i="41" s="1"/>
  <c r="T90" i="41"/>
  <c r="Y90" i="41" s="1"/>
  <c r="R90" i="41"/>
  <c r="X90" i="41" s="1"/>
  <c r="R70" i="41"/>
  <c r="X70" i="41" s="1"/>
  <c r="T70" i="41"/>
  <c r="Y70" i="41" s="1"/>
  <c r="T57" i="41"/>
  <c r="Y57" i="41" s="1"/>
  <c r="R57" i="41"/>
  <c r="X57" i="41" s="1"/>
  <c r="T59" i="41"/>
  <c r="X59" i="41"/>
  <c r="R61" i="41"/>
  <c r="T61" i="41"/>
  <c r="R85" i="41"/>
  <c r="X85" i="41" s="1"/>
  <c r="T85" i="41"/>
  <c r="Y85" i="41" s="1"/>
  <c r="T43" i="41"/>
  <c r="Y43" i="41" s="1"/>
  <c r="R43" i="41"/>
  <c r="T66" i="41"/>
  <c r="Y66" i="41" s="1"/>
  <c r="R66" i="41"/>
  <c r="X66" i="41" s="1"/>
  <c r="T68" i="41"/>
  <c r="Y68" i="41" s="1"/>
  <c r="R68" i="41"/>
  <c r="X68" i="41" s="1"/>
  <c r="T44" i="41"/>
  <c r="Y44" i="41" s="1"/>
  <c r="R44" i="41"/>
  <c r="X44" i="41" s="1"/>
  <c r="T75" i="41"/>
  <c r="Y75" i="41" s="1"/>
  <c r="R75" i="41"/>
  <c r="X75" i="41" s="1"/>
  <c r="R77" i="41"/>
  <c r="X77" i="41" s="1"/>
  <c r="T77" i="41"/>
  <c r="Y77" i="41" s="1"/>
  <c r="T41" i="41"/>
  <c r="Y41" i="41" s="1"/>
  <c r="R41" i="41"/>
  <c r="X41" i="41" s="1"/>
  <c r="R37" i="41"/>
  <c r="X37" i="41" s="1"/>
  <c r="T37" i="41"/>
  <c r="Y37" i="41" s="1"/>
  <c r="R39" i="41"/>
  <c r="X39" i="41" s="1"/>
  <c r="T39" i="41"/>
  <c r="Y39" i="41" s="1"/>
  <c r="T49" i="41"/>
  <c r="Y49" i="41" s="1"/>
  <c r="R49" i="41"/>
  <c r="T51" i="41"/>
  <c r="Y51" i="41" s="1"/>
  <c r="R51" i="41"/>
  <c r="X51" i="41" s="1"/>
  <c r="R53" i="41"/>
  <c r="X53" i="41" s="1"/>
  <c r="T53" i="41"/>
  <c r="Y53" i="41" s="1"/>
  <c r="R55" i="41"/>
  <c r="X55" i="41" s="1"/>
  <c r="T55" i="41"/>
  <c r="R80" i="41"/>
  <c r="X80" i="41" s="1"/>
  <c r="T80" i="41"/>
  <c r="Y80" i="41" s="1"/>
  <c r="T83" i="41"/>
  <c r="R83" i="41"/>
  <c r="X83" i="41" s="1"/>
  <c r="T88" i="41"/>
  <c r="Y88" i="41" s="1"/>
  <c r="R88" i="41"/>
  <c r="X88" i="41" s="1"/>
  <c r="R46" i="41"/>
  <c r="X46" i="41" s="1"/>
  <c r="T46" i="41"/>
  <c r="Y46" i="41" s="1"/>
  <c r="R48" i="41"/>
  <c r="X48" i="41" s="1"/>
  <c r="T48" i="41"/>
  <c r="Y48" i="41" s="1"/>
  <c r="T50" i="41"/>
  <c r="V50" i="41" s="1"/>
  <c r="U50" i="41" s="1"/>
  <c r="R50" i="41"/>
  <c r="X50" i="41" s="1"/>
  <c r="T52" i="41"/>
  <c r="R52" i="41"/>
  <c r="X52" i="41" s="1"/>
  <c r="T58" i="41"/>
  <c r="Y58" i="41" s="1"/>
  <c r="R58" i="41"/>
  <c r="X58" i="41" s="1"/>
  <c r="T60" i="41"/>
  <c r="Y60" i="41" s="1"/>
  <c r="R60" i="41"/>
  <c r="R62" i="41"/>
  <c r="X62" i="41" s="1"/>
  <c r="T62" i="41"/>
  <c r="Y62" i="41" s="1"/>
  <c r="R64" i="41"/>
  <c r="X64" i="41" s="1"/>
  <c r="T64" i="41"/>
  <c r="R69" i="41"/>
  <c r="X69" i="41" s="1"/>
  <c r="T69" i="41"/>
  <c r="V69" i="41" s="1"/>
  <c r="U69" i="41" s="1"/>
  <c r="R71" i="41"/>
  <c r="X71" i="41" s="1"/>
  <c r="T71" i="41"/>
  <c r="T73" i="41"/>
  <c r="R73" i="41"/>
  <c r="X73" i="41" s="1"/>
  <c r="R63" i="41"/>
  <c r="X63" i="41" s="1"/>
  <c r="T63" i="41"/>
  <c r="Y63" i="41" s="1"/>
  <c r="T72" i="41"/>
  <c r="Y72" i="41" s="1"/>
  <c r="R72" i="41"/>
  <c r="T74" i="41"/>
  <c r="Y74" i="41" s="1"/>
  <c r="R74" i="41"/>
  <c r="K30" i="4" s="1"/>
  <c r="T76" i="41"/>
  <c r="R76" i="41"/>
  <c r="X76" i="41" s="1"/>
  <c r="T35" i="41"/>
  <c r="R35" i="41"/>
  <c r="X35" i="41" s="1"/>
  <c r="T67" i="41"/>
  <c r="V67" i="41" s="1"/>
  <c r="U67" i="41" s="1"/>
  <c r="R67" i="41"/>
  <c r="X67" i="41" s="1"/>
  <c r="R78" i="41"/>
  <c r="X78" i="41" s="1"/>
  <c r="T78" i="41"/>
  <c r="Y78" i="41" s="1"/>
  <c r="R86" i="41"/>
  <c r="T86" i="41"/>
  <c r="T89" i="41"/>
  <c r="V89" i="41" s="1"/>
  <c r="U89" i="41" s="1"/>
  <c r="R89" i="41"/>
  <c r="X89" i="41" s="1"/>
  <c r="T91" i="41"/>
  <c r="V91" i="41" s="1"/>
  <c r="R91" i="41"/>
  <c r="X91" i="41" s="1"/>
  <c r="Q37" i="41"/>
  <c r="Q59" i="41"/>
  <c r="Q36" i="41"/>
  <c r="Q42" i="41"/>
  <c r="Q79" i="41"/>
  <c r="Q84" i="41"/>
  <c r="Q66" i="41"/>
  <c r="Q52" i="41"/>
  <c r="Q46" i="41"/>
  <c r="Q44" i="41"/>
  <c r="K14" i="4"/>
  <c r="K17" i="4"/>
  <c r="K26" i="4"/>
  <c r="J16" i="4"/>
  <c r="J32" i="4"/>
  <c r="F7" i="50"/>
  <c r="F11" i="50"/>
  <c r="F10" i="50"/>
  <c r="F9" i="50"/>
  <c r="F8" i="50"/>
  <c r="F5" i="50"/>
  <c r="F6" i="50"/>
  <c r="E19" i="50"/>
  <c r="E18" i="50"/>
  <c r="E17" i="50"/>
  <c r="E16" i="50"/>
  <c r="E15" i="50"/>
  <c r="E14" i="50"/>
  <c r="E13" i="50"/>
  <c r="E11" i="50"/>
  <c r="D11" i="50"/>
  <c r="E10" i="50"/>
  <c r="D10" i="50"/>
  <c r="E9" i="50"/>
  <c r="D9" i="50"/>
  <c r="E8" i="50"/>
  <c r="D8" i="50"/>
  <c r="E7" i="50"/>
  <c r="D7" i="50"/>
  <c r="E6" i="50"/>
  <c r="D6" i="50"/>
  <c r="E5" i="50"/>
  <c r="D5" i="50"/>
  <c r="E4" i="50"/>
  <c r="D4" i="50"/>
  <c r="J28" i="41"/>
  <c r="J27" i="41"/>
  <c r="J26" i="41"/>
  <c r="J25" i="41"/>
  <c r="J29" i="41"/>
  <c r="J32" i="41"/>
  <c r="J31" i="41"/>
  <c r="J30" i="41"/>
  <c r="P32" i="41"/>
  <c r="P31" i="41"/>
  <c r="P30" i="41"/>
  <c r="K10" i="47"/>
  <c r="P29" i="41"/>
  <c r="P28" i="41"/>
  <c r="P27" i="41"/>
  <c r="K10" i="46"/>
  <c r="P26" i="41"/>
  <c r="P25" i="41"/>
  <c r="K9" i="45"/>
  <c r="J24" i="41"/>
  <c r="J23" i="41"/>
  <c r="J22" i="41"/>
  <c r="J21" i="41"/>
  <c r="J20" i="41"/>
  <c r="I20" i="41"/>
  <c r="P24" i="41"/>
  <c r="P23" i="41"/>
  <c r="P22" i="41"/>
  <c r="K9" i="44"/>
  <c r="P21" i="41"/>
  <c r="P20" i="41"/>
  <c r="K10" i="43"/>
  <c r="P17" i="41"/>
  <c r="K10" i="34"/>
  <c r="H11" i="4"/>
  <c r="I11" i="4"/>
  <c r="I12" i="4"/>
  <c r="I9" i="4"/>
  <c r="H12" i="4"/>
  <c r="H13" i="4"/>
  <c r="I13" i="4"/>
  <c r="H9" i="4"/>
  <c r="H10" i="4"/>
  <c r="I10" i="4"/>
  <c r="I8" i="4"/>
  <c r="H8" i="4"/>
  <c r="V52" i="41" l="1"/>
  <c r="U52" i="41" s="1"/>
  <c r="U22" i="4" s="1"/>
  <c r="J35" i="4"/>
  <c r="Q88" i="41"/>
  <c r="Q89" i="41"/>
  <c r="Q68" i="41"/>
  <c r="K21" i="4"/>
  <c r="J27" i="4"/>
  <c r="Q56" i="41"/>
  <c r="Q51" i="41"/>
  <c r="J20" i="4"/>
  <c r="Q75" i="41"/>
  <c r="Q33" i="41"/>
  <c r="Q47" i="41"/>
  <c r="J33" i="4"/>
  <c r="Q58" i="41"/>
  <c r="K27" i="4"/>
  <c r="Q90" i="41"/>
  <c r="M23" i="4"/>
  <c r="Q50" i="41"/>
  <c r="Q81" i="41"/>
  <c r="Q83" i="41"/>
  <c r="Q41" i="41"/>
  <c r="Q55" i="41"/>
  <c r="Q39" i="41"/>
  <c r="Q78" i="41"/>
  <c r="K31" i="4"/>
  <c r="Q63" i="41"/>
  <c r="Q48" i="41"/>
  <c r="Q71" i="41"/>
  <c r="L31" i="4"/>
  <c r="J28" i="4"/>
  <c r="Q45" i="41"/>
  <c r="V86" i="41"/>
  <c r="U86" i="41" s="1"/>
  <c r="K20" i="4"/>
  <c r="Q70" i="41"/>
  <c r="Q77" i="41"/>
  <c r="Q64" i="41"/>
  <c r="V83" i="41"/>
  <c r="U83" i="41" s="1"/>
  <c r="U33" i="4" s="1"/>
  <c r="J29" i="4"/>
  <c r="K16" i="4"/>
  <c r="N16" i="4" s="1"/>
  <c r="Q85" i="41"/>
  <c r="Q53" i="41"/>
  <c r="Q62" i="41"/>
  <c r="Q69" i="41"/>
  <c r="V64" i="41"/>
  <c r="U64" i="41" s="1"/>
  <c r="U26" i="4" s="1"/>
  <c r="V35" i="41"/>
  <c r="U35" i="41"/>
  <c r="U15" i="4" s="1"/>
  <c r="N12" i="4"/>
  <c r="V71" i="41"/>
  <c r="U71" i="41" s="1"/>
  <c r="U29" i="4" s="1"/>
  <c r="V55" i="41"/>
  <c r="U55" i="41" s="1"/>
  <c r="U23" i="4" s="1"/>
  <c r="V61" i="41"/>
  <c r="U61" i="41" s="1"/>
  <c r="U25" i="4" s="1"/>
  <c r="V79" i="41"/>
  <c r="U79" i="41" s="1"/>
  <c r="U32" i="4" s="1"/>
  <c r="V38" i="41"/>
  <c r="U38" i="41" s="1"/>
  <c r="V47" i="41"/>
  <c r="U47" i="41" s="1"/>
  <c r="U20" i="4" s="1"/>
  <c r="V45" i="41"/>
  <c r="U45" i="41" s="1"/>
  <c r="U19" i="4" s="1"/>
  <c r="V76" i="41"/>
  <c r="U76" i="41" s="1"/>
  <c r="U31" i="4" s="1"/>
  <c r="V73" i="41"/>
  <c r="U73" i="41" s="1"/>
  <c r="U30" i="4" s="1"/>
  <c r="V59" i="41"/>
  <c r="U59" i="41" s="1"/>
  <c r="U24" i="4" s="1"/>
  <c r="V33" i="41"/>
  <c r="U33" i="41" s="1"/>
  <c r="U14" i="4" s="1"/>
  <c r="V42" i="41"/>
  <c r="U42" i="41" s="1"/>
  <c r="U18" i="4" s="1"/>
  <c r="V36" i="41"/>
  <c r="U36" i="41" s="1"/>
  <c r="U16" i="4" s="1"/>
  <c r="J15" i="4"/>
  <c r="Q67" i="41"/>
  <c r="Q35" i="41"/>
  <c r="Q40" i="41"/>
  <c r="Y40" i="41"/>
  <c r="P8" i="4"/>
  <c r="Y86" i="41"/>
  <c r="U34" i="4"/>
  <c r="Q74" i="41"/>
  <c r="X74" i="41"/>
  <c r="Q72" i="41"/>
  <c r="X72" i="41"/>
  <c r="Y71" i="41"/>
  <c r="Y69" i="41"/>
  <c r="U28" i="4"/>
  <c r="Y64" i="41"/>
  <c r="Q60" i="41"/>
  <c r="X60" i="41"/>
  <c r="Y55" i="41"/>
  <c r="L20" i="4"/>
  <c r="X49" i="41"/>
  <c r="Q43" i="41"/>
  <c r="X43" i="41"/>
  <c r="Y61" i="41"/>
  <c r="Y79" i="41"/>
  <c r="Q65" i="41"/>
  <c r="X65" i="41"/>
  <c r="Y38" i="41"/>
  <c r="Q34" i="41"/>
  <c r="X34" i="41"/>
  <c r="Y47" i="41"/>
  <c r="Y45" i="41"/>
  <c r="Y91" i="41"/>
  <c r="U91" i="41"/>
  <c r="U36" i="4" s="1"/>
  <c r="Y89" i="41"/>
  <c r="U35" i="4"/>
  <c r="Q86" i="41"/>
  <c r="X86" i="41"/>
  <c r="Y67" i="41"/>
  <c r="U27" i="4"/>
  <c r="Y35" i="41"/>
  <c r="Y76" i="41"/>
  <c r="Y73" i="41"/>
  <c r="Y52" i="41"/>
  <c r="Y50" i="41"/>
  <c r="U21" i="4"/>
  <c r="Y83" i="41"/>
  <c r="Q61" i="41"/>
  <c r="X61" i="41"/>
  <c r="Y59" i="41"/>
  <c r="Y33" i="41"/>
  <c r="Y42" i="41"/>
  <c r="Y36" i="41"/>
  <c r="P11" i="4"/>
  <c r="T20" i="41"/>
  <c r="R20" i="41"/>
  <c r="X20" i="41" s="1"/>
  <c r="R29" i="41"/>
  <c r="X29" i="41" s="1"/>
  <c r="T29" i="41"/>
  <c r="Y29" i="41" s="1"/>
  <c r="T25" i="41"/>
  <c r="R25" i="41"/>
  <c r="K24" i="4"/>
  <c r="Q49" i="41"/>
  <c r="T26" i="41"/>
  <c r="Y26" i="41" s="1"/>
  <c r="R26" i="41"/>
  <c r="X26" i="41" s="1"/>
  <c r="T28" i="41"/>
  <c r="Y28" i="41" s="1"/>
  <c r="R28" i="41"/>
  <c r="X28" i="41" s="1"/>
  <c r="R30" i="41"/>
  <c r="T30" i="41"/>
  <c r="R21" i="41"/>
  <c r="X21" i="41" s="1"/>
  <c r="T21" i="41"/>
  <c r="Y21" i="41" s="1"/>
  <c r="T17" i="41"/>
  <c r="R17" i="41"/>
  <c r="X17" i="41" s="1"/>
  <c r="R22" i="41"/>
  <c r="X22" i="41" s="1"/>
  <c r="T22" i="41"/>
  <c r="Y22" i="41" s="1"/>
  <c r="R31" i="41"/>
  <c r="T31" i="41"/>
  <c r="Y31" i="41" s="1"/>
  <c r="T24" i="41"/>
  <c r="Y24" i="41" s="1"/>
  <c r="R24" i="41"/>
  <c r="X24" i="41" s="1"/>
  <c r="R23" i="41"/>
  <c r="X23" i="41" s="1"/>
  <c r="T23" i="41"/>
  <c r="T27" i="41"/>
  <c r="R27" i="41"/>
  <c r="T32" i="41"/>
  <c r="Y32" i="41" s="1"/>
  <c r="R32" i="41"/>
  <c r="J14" i="4"/>
  <c r="N14" i="4" s="1"/>
  <c r="M17" i="4"/>
  <c r="K22" i="4"/>
  <c r="K35" i="4"/>
  <c r="L30" i="4"/>
  <c r="L23" i="4"/>
  <c r="Q57" i="41"/>
  <c r="K32" i="4"/>
  <c r="Q80" i="41"/>
  <c r="J30" i="4"/>
  <c r="Q73" i="41"/>
  <c r="J36" i="4"/>
  <c r="N36" i="4" s="1"/>
  <c r="Q91" i="41"/>
  <c r="J31" i="4"/>
  <c r="Q76" i="41"/>
  <c r="J26" i="4"/>
  <c r="J34" i="4"/>
  <c r="J17" i="4"/>
  <c r="Q38" i="41"/>
  <c r="K34" i="4"/>
  <c r="Q87" i="41"/>
  <c r="K33" i="4"/>
  <c r="J21" i="4"/>
  <c r="N21" i="4" s="1"/>
  <c r="L22" i="4"/>
  <c r="Q54" i="41"/>
  <c r="J18" i="4"/>
  <c r="S45" i="41"/>
  <c r="S49" i="41"/>
  <c r="S62" i="41"/>
  <c r="S78" i="41"/>
  <c r="S71" i="41"/>
  <c r="S60" i="41"/>
  <c r="S39" i="41"/>
  <c r="S89" i="41"/>
  <c r="S74" i="41"/>
  <c r="S34" i="41"/>
  <c r="S50" i="41"/>
  <c r="S63" i="41"/>
  <c r="S84" i="41"/>
  <c r="S51" i="41"/>
  <c r="S38" i="41"/>
  <c r="S53" i="41"/>
  <c r="S61" i="41"/>
  <c r="S85" i="41"/>
  <c r="S77" i="41"/>
  <c r="S68" i="41"/>
  <c r="S58" i="41"/>
  <c r="S36" i="41"/>
  <c r="S47" i="41"/>
  <c r="S56" i="41"/>
  <c r="S40" i="41"/>
  <c r="S54" i="41"/>
  <c r="S66" i="41"/>
  <c r="S43" i="41"/>
  <c r="S52" i="41"/>
  <c r="S90" i="41"/>
  <c r="S75" i="41"/>
  <c r="S65" i="41"/>
  <c r="S48" i="41"/>
  <c r="S33" i="41"/>
  <c r="S83" i="41"/>
  <c r="S44" i="41"/>
  <c r="S57" i="41"/>
  <c r="S72" i="41"/>
  <c r="S67" i="41"/>
  <c r="S41" i="41"/>
  <c r="S46" i="41"/>
  <c r="S55" i="41"/>
  <c r="S73" i="41"/>
  <c r="S64" i="41"/>
  <c r="S42" i="41"/>
  <c r="S91" i="41"/>
  <c r="S76" i="41"/>
  <c r="S37" i="41"/>
  <c r="S59" i="41"/>
  <c r="J24" i="4"/>
  <c r="S70" i="41"/>
  <c r="S69" i="41"/>
  <c r="S81" i="41"/>
  <c r="S86" i="41"/>
  <c r="S80" i="41"/>
  <c r="L32" i="4"/>
  <c r="S79" i="41"/>
  <c r="S87" i="41"/>
  <c r="S88" i="41"/>
  <c r="S35" i="41"/>
  <c r="L34" i="4"/>
  <c r="L18" i="4"/>
  <c r="J19" i="4"/>
  <c r="L26" i="4"/>
  <c r="L25" i="4"/>
  <c r="Q26" i="41"/>
  <c r="K28" i="4"/>
  <c r="K19" i="4"/>
  <c r="L33" i="4"/>
  <c r="K29" i="4"/>
  <c r="K25" i="4"/>
  <c r="J25" i="4"/>
  <c r="J23" i="4"/>
  <c r="K23" i="4"/>
  <c r="J22" i="4"/>
  <c r="K18" i="4"/>
  <c r="L17" i="4"/>
  <c r="P18" i="41"/>
  <c r="P19" i="41"/>
  <c r="J17" i="41"/>
  <c r="J18" i="41"/>
  <c r="J19" i="41"/>
  <c r="I91" i="41"/>
  <c r="I89" i="41"/>
  <c r="I86" i="41"/>
  <c r="I83" i="41"/>
  <c r="I79" i="41"/>
  <c r="I76" i="41"/>
  <c r="I73" i="41"/>
  <c r="I71" i="41"/>
  <c r="I69" i="41"/>
  <c r="I67" i="41"/>
  <c r="I65" i="41"/>
  <c r="I66" i="41"/>
  <c r="I64" i="41"/>
  <c r="I61" i="41"/>
  <c r="I59" i="41"/>
  <c r="I55" i="41"/>
  <c r="I52" i="41"/>
  <c r="I50" i="41"/>
  <c r="I47" i="41"/>
  <c r="I45" i="41"/>
  <c r="I42" i="41"/>
  <c r="I38" i="41"/>
  <c r="I37" i="41"/>
  <c r="I36" i="41"/>
  <c r="I35" i="41"/>
  <c r="I34" i="41"/>
  <c r="I33" i="41"/>
  <c r="I31" i="41"/>
  <c r="I32" i="41"/>
  <c r="I30" i="41"/>
  <c r="I28" i="41"/>
  <c r="I29" i="41"/>
  <c r="I27" i="41"/>
  <c r="I26" i="41"/>
  <c r="I25" i="41"/>
  <c r="I24" i="41"/>
  <c r="I23" i="41"/>
  <c r="I21" i="41"/>
  <c r="I22" i="41"/>
  <c r="I18" i="41"/>
  <c r="I19" i="41"/>
  <c r="I17" i="41"/>
  <c r="N35" i="4" l="1"/>
  <c r="N27" i="4"/>
  <c r="N31" i="4"/>
  <c r="N29" i="4"/>
  <c r="Q28" i="41"/>
  <c r="N28" i="4"/>
  <c r="Q23" i="41"/>
  <c r="N25" i="4"/>
  <c r="Q24" i="41"/>
  <c r="Q29" i="41"/>
  <c r="Q22" i="41"/>
  <c r="N24" i="4"/>
  <c r="N32" i="4"/>
  <c r="V32" i="4" s="1"/>
  <c r="N20" i="4"/>
  <c r="O20" i="4" s="1"/>
  <c r="L9" i="4"/>
  <c r="Q21" i="41"/>
  <c r="N33" i="4"/>
  <c r="N23" i="4"/>
  <c r="N18" i="4"/>
  <c r="N17" i="4"/>
  <c r="N26" i="4"/>
  <c r="V26" i="4" s="1"/>
  <c r="N30" i="4"/>
  <c r="V30" i="4" s="1"/>
  <c r="V23" i="41"/>
  <c r="U23" i="41" s="1"/>
  <c r="U10" i="4" s="1"/>
  <c r="Z47" i="41"/>
  <c r="W20" i="4" s="1"/>
  <c r="N34" i="4"/>
  <c r="N15" i="4"/>
  <c r="O15" i="4" s="1"/>
  <c r="Z64" i="41"/>
  <c r="W26" i="4" s="1"/>
  <c r="V30" i="41"/>
  <c r="U30" i="41" s="1"/>
  <c r="U13" i="4" s="1"/>
  <c r="V25" i="41"/>
  <c r="U25" i="41" s="1"/>
  <c r="U11" i="4" s="1"/>
  <c r="V20" i="41"/>
  <c r="U20" i="41" s="1"/>
  <c r="V27" i="41"/>
  <c r="U27" i="41" s="1"/>
  <c r="U12" i="4" s="1"/>
  <c r="U17" i="4"/>
  <c r="P38" i="4"/>
  <c r="V20" i="4"/>
  <c r="Q27" i="41"/>
  <c r="X27" i="41"/>
  <c r="Y23" i="41"/>
  <c r="Y30" i="41"/>
  <c r="Q25" i="41"/>
  <c r="X25" i="41"/>
  <c r="L13" i="4"/>
  <c r="X32" i="41"/>
  <c r="Q32" i="41"/>
  <c r="Y27" i="41"/>
  <c r="Q31" i="41"/>
  <c r="X31" i="41"/>
  <c r="Y17" i="41"/>
  <c r="J13" i="4"/>
  <c r="X30" i="41"/>
  <c r="Y25" i="41"/>
  <c r="Y20" i="41"/>
  <c r="K13" i="4"/>
  <c r="T19" i="41"/>
  <c r="Y19" i="41" s="1"/>
  <c r="R19" i="41"/>
  <c r="X19" i="41" s="1"/>
  <c r="T18" i="41"/>
  <c r="Y18" i="41" s="1"/>
  <c r="R18" i="41"/>
  <c r="X18" i="41" s="1"/>
  <c r="Q30" i="41"/>
  <c r="K10" i="4"/>
  <c r="S17" i="41"/>
  <c r="Q17" i="41"/>
  <c r="J9" i="4"/>
  <c r="Q20" i="41"/>
  <c r="S25" i="41"/>
  <c r="S23" i="41"/>
  <c r="J10" i="4"/>
  <c r="S26" i="41"/>
  <c r="S24" i="41"/>
  <c r="S27" i="41"/>
  <c r="S22" i="41"/>
  <c r="S31" i="41"/>
  <c r="S28" i="41"/>
  <c r="S32" i="41"/>
  <c r="S21" i="41"/>
  <c r="K12" i="4"/>
  <c r="S30" i="41"/>
  <c r="K11" i="4"/>
  <c r="S29" i="41"/>
  <c r="S20" i="41"/>
  <c r="J12" i="4"/>
  <c r="K9" i="4"/>
  <c r="L12" i="4"/>
  <c r="J11" i="4"/>
  <c r="J8" i="4"/>
  <c r="N10" i="4" l="1"/>
  <c r="V15" i="4"/>
  <c r="Q18" i="41"/>
  <c r="N11" i="4"/>
  <c r="N13" i="4"/>
  <c r="Z25" i="41"/>
  <c r="W11" i="4" s="1"/>
  <c r="N9" i="4"/>
  <c r="Q19" i="41"/>
  <c r="V17" i="41"/>
  <c r="U9" i="4"/>
  <c r="S18" i="41"/>
  <c r="S19" i="41"/>
  <c r="L8" i="4"/>
  <c r="K8" i="4"/>
  <c r="N8" i="4" l="1"/>
  <c r="U17" i="41"/>
  <c r="U8" i="4" s="1"/>
  <c r="Z17" i="41"/>
  <c r="W8" i="4" s="1"/>
  <c r="P39" i="4" s="1"/>
  <c r="T12" i="4"/>
  <c r="T14" i="4" s="1"/>
  <c r="T10" i="4"/>
  <c r="T15" i="4"/>
  <c r="T18" i="4"/>
  <c r="T19" i="4" s="1"/>
  <c r="O8" i="4" l="1"/>
  <c r="V8" i="4"/>
  <c r="T16" i="4"/>
  <c r="V19" i="4"/>
  <c r="V16" i="4"/>
  <c r="V17" i="4"/>
  <c r="V18" i="4"/>
  <c r="V9" i="4"/>
  <c r="V11" i="4"/>
  <c r="V10" i="4"/>
  <c r="V13" i="4"/>
  <c r="T11" i="4"/>
  <c r="O30" i="4" l="1"/>
  <c r="O18" i="4"/>
  <c r="O9" i="4"/>
  <c r="O17" i="4"/>
  <c r="O13" i="4"/>
  <c r="O16" i="4"/>
  <c r="O10" i="4"/>
  <c r="O19" i="4"/>
  <c r="O11" i="4"/>
  <c r="V24" i="4"/>
  <c r="V21" i="4"/>
  <c r="V22" i="4"/>
  <c r="V25" i="4"/>
  <c r="V36" i="4"/>
  <c r="V27" i="4"/>
  <c r="V29" i="4"/>
  <c r="V34" i="4"/>
  <c r="V35" i="4"/>
  <c r="V23" i="4"/>
  <c r="V28" i="4"/>
  <c r="V31" i="4"/>
  <c r="V33" i="4"/>
  <c r="V14" i="4"/>
  <c r="V12" i="4"/>
  <c r="O23" i="4" l="1"/>
  <c r="O25" i="4"/>
  <c r="O28" i="4"/>
  <c r="O35" i="4"/>
  <c r="O22" i="4"/>
  <c r="O12" i="4"/>
  <c r="O32" i="4"/>
  <c r="O21" i="4"/>
  <c r="O14" i="4"/>
  <c r="O34" i="4"/>
  <c r="O24" i="4"/>
  <c r="O36" i="4"/>
  <c r="O26" i="4"/>
  <c r="O33" i="4"/>
  <c r="O29" i="4"/>
  <c r="O31" i="4"/>
  <c r="O27" i="4"/>
  <c r="I38" i="4"/>
  <c r="H38" i="4"/>
</calcChain>
</file>

<file path=xl/sharedStrings.xml><?xml version="1.0" encoding="utf-8"?>
<sst xmlns="http://schemas.openxmlformats.org/spreadsheetml/2006/main" count="1712" uniqueCount="450">
  <si>
    <t>Total</t>
  </si>
  <si>
    <t>G</t>
  </si>
  <si>
    <t>Gesellschaft</t>
  </si>
  <si>
    <t>W</t>
  </si>
  <si>
    <t>Wirtschaft</t>
  </si>
  <si>
    <t>U</t>
  </si>
  <si>
    <t>Umwelt</t>
  </si>
  <si>
    <t>G 1</t>
  </si>
  <si>
    <t>W 1</t>
  </si>
  <si>
    <t>U 3</t>
  </si>
  <si>
    <t xml:space="preserve">G 2 </t>
  </si>
  <si>
    <t xml:space="preserve">G 3 </t>
  </si>
  <si>
    <t xml:space="preserve">W 2 </t>
  </si>
  <si>
    <t xml:space="preserve">W 3 </t>
  </si>
  <si>
    <t>Gemeinschaft</t>
  </si>
  <si>
    <t>Finanzierung</t>
  </si>
  <si>
    <t>Umweltbelastungen</t>
  </si>
  <si>
    <t>Gefahrenprävention</t>
  </si>
  <si>
    <t>Raumentwicklung und Siedlung</t>
  </si>
  <si>
    <t>T</t>
  </si>
  <si>
    <t>Transversale Themen</t>
  </si>
  <si>
    <t>T 1</t>
  </si>
  <si>
    <t>T 1.1</t>
  </si>
  <si>
    <t>T 1.2</t>
  </si>
  <si>
    <t>Projektbegleitende Nachhaltigkeitsbeurteilung</t>
  </si>
  <si>
    <t>G 1.1</t>
  </si>
  <si>
    <t>G 1.2</t>
  </si>
  <si>
    <t>Wohnqualität und Zusammenleben</t>
  </si>
  <si>
    <t>G 1.3</t>
  </si>
  <si>
    <t>Zugang zur Infrastruktur und Aufenthaltsqualität</t>
  </si>
  <si>
    <t>G 2.1</t>
  </si>
  <si>
    <t>Kommunikation und Partizipation</t>
  </si>
  <si>
    <t>G 2.2</t>
  </si>
  <si>
    <t>Sozialverträgliches Verhalten</t>
  </si>
  <si>
    <t>G 2.3</t>
  </si>
  <si>
    <t>Rechtssicherheit</t>
  </si>
  <si>
    <t>G 2.4</t>
  </si>
  <si>
    <t>Solidarität, Gerechtigkeit, Verteilungseffekte</t>
  </si>
  <si>
    <t>G 3.1</t>
  </si>
  <si>
    <t>G 3.2</t>
  </si>
  <si>
    <t>Schutz vor Gewalt und Kriminalität</t>
  </si>
  <si>
    <t>W 1.1</t>
  </si>
  <si>
    <t>Betriebswirtschaftliches Kosten-Nutzen-Verhältnis</t>
  </si>
  <si>
    <t>W 1.2</t>
  </si>
  <si>
    <t>W 2.1</t>
  </si>
  <si>
    <t>Volkswirtschaftliches Kosten-Nutzen-Verhältnis</t>
  </si>
  <si>
    <t>W 2.2</t>
  </si>
  <si>
    <t>Regionalwirtschaftliche Aspekte</t>
  </si>
  <si>
    <t>W 2.3</t>
  </si>
  <si>
    <t>Ökonomische Nutzung vorhandener Infrastrukturen</t>
  </si>
  <si>
    <t>W 3.1</t>
  </si>
  <si>
    <t>Geeignete Finanzierung</t>
  </si>
  <si>
    <t>U 1.1</t>
  </si>
  <si>
    <t>Energieverbrauch</t>
  </si>
  <si>
    <t>U 1.2</t>
  </si>
  <si>
    <t>U 1.3</t>
  </si>
  <si>
    <t>U 2.1</t>
  </si>
  <si>
    <t>U 2.2</t>
  </si>
  <si>
    <t>U 2.3</t>
  </si>
  <si>
    <t>Beeinträchtigung des Klimas</t>
  </si>
  <si>
    <t>U 2.4</t>
  </si>
  <si>
    <t>Oberflächengewässer und Grundwasser</t>
  </si>
  <si>
    <t>Natur und Landschaft</t>
  </si>
  <si>
    <t>U 3.1</t>
  </si>
  <si>
    <t>Umwelt- und Ressourcenschonender Materialeinsatz</t>
  </si>
  <si>
    <t>U 3.2</t>
  </si>
  <si>
    <t>Naturgefahren</t>
  </si>
  <si>
    <t>Störfälle</t>
  </si>
  <si>
    <t>U 1.4</t>
  </si>
  <si>
    <t>U 1.5</t>
  </si>
  <si>
    <t>T 1.3</t>
  </si>
  <si>
    <t>Bereiche</t>
  </si>
  <si>
    <t>Themen</t>
  </si>
  <si>
    <t>Kriterien</t>
  </si>
  <si>
    <t>Anwendbar</t>
  </si>
  <si>
    <r>
      <t xml:space="preserve">Ziel: </t>
    </r>
    <r>
      <rPr>
        <sz val="9"/>
        <color theme="1"/>
        <rFont val="Arial Narrow"/>
        <family val="2"/>
      </rPr>
      <t>Soziale und kulturelle Entwicklungspotenziale von Siedlungsräumen erhalten und fördern und funktionale Zusammenhänge stärken.</t>
    </r>
  </si>
  <si>
    <r>
      <t xml:space="preserve">Ziel: </t>
    </r>
    <r>
      <rPr>
        <sz val="9"/>
        <color theme="1"/>
        <rFont val="Arial Narrow"/>
        <family val="2"/>
      </rPr>
      <t>Zugang zur Infrastruktur ermöglichen, Aufenthaltsqualität erhöhen, Beeinträchtigungen minimieren.</t>
    </r>
  </si>
  <si>
    <r>
      <rPr>
        <b/>
        <sz val="9"/>
        <color theme="1"/>
        <rFont val="Arial Narrow"/>
        <family val="2"/>
      </rPr>
      <t xml:space="preserve">Ziel: </t>
    </r>
    <r>
      <rPr>
        <sz val="9"/>
        <color theme="1"/>
        <rFont val="Arial Narrow"/>
        <family val="2"/>
      </rPr>
      <t>Betroffene Akteure frühzeitig einbeziehen und die Öffentlichkeit transparent und zeitgerecht informieren.</t>
    </r>
  </si>
  <si>
    <r>
      <t xml:space="preserve">Ziel: </t>
    </r>
    <r>
      <rPr>
        <sz val="9"/>
        <color theme="1"/>
        <rFont val="Arial Narrow"/>
        <family val="2"/>
      </rPr>
      <t>Sozial- und Arbeitsgesetzgebung einhalten (inkl. Kernarbeitsnormen der Internationalen Arbeitsorganisation)</t>
    </r>
  </si>
  <si>
    <r>
      <t>Ziel:</t>
    </r>
    <r>
      <rPr>
        <sz val="9"/>
        <color theme="1"/>
        <rFont val="Arial Narrow"/>
        <family val="2"/>
      </rPr>
      <t xml:space="preserve"> Vorausschauend und zeitgerecht die rechtlichen Rahmenbedingungen im Planungsprozess berücksichtigen</t>
    </r>
  </si>
  <si>
    <r>
      <t xml:space="preserve">Ziel: </t>
    </r>
    <r>
      <rPr>
        <sz val="9"/>
        <color theme="1"/>
        <rFont val="Arial Narrow"/>
        <family val="2"/>
      </rPr>
      <t>Infrastrukturvorhaben bzw. Infrastrukturnetz über den gesamten Lebenszyklus bezüglich Kosten-Nutzen-Verhältnis optimieren.</t>
    </r>
  </si>
  <si>
    <r>
      <rPr>
        <b/>
        <sz val="9"/>
        <color theme="1"/>
        <rFont val="Arial Narrow"/>
        <family val="2"/>
      </rPr>
      <t>Ziel:</t>
    </r>
    <r>
      <rPr>
        <sz val="9"/>
        <color theme="1"/>
        <rFont val="Arial Narrow"/>
        <family val="2"/>
      </rPr>
      <t xml:space="preserve"> Regionalwirtschaftliche Entwicklung möglichst wenig beeinträchtigen und regionale Ressourcen bei der Umsetzung angemessen berücksichtigen.</t>
    </r>
  </si>
  <si>
    <r>
      <rPr>
        <b/>
        <sz val="9"/>
        <color theme="1"/>
        <rFont val="Arial Narrow"/>
        <family val="2"/>
      </rPr>
      <t>Ziel:</t>
    </r>
    <r>
      <rPr>
        <sz val="9"/>
        <color theme="1"/>
        <rFont val="Arial Narrow"/>
        <family val="2"/>
      </rPr>
      <t xml:space="preserve"> Vorhandene Infrastrukturen und ihr umgebender Raum sind effektiv und langandauernd zu nutzen.</t>
    </r>
  </si>
  <si>
    <r>
      <rPr>
        <b/>
        <sz val="9"/>
        <color theme="1"/>
        <rFont val="Arial Narrow"/>
        <family val="2"/>
      </rPr>
      <t>Ziel:</t>
    </r>
    <r>
      <rPr>
        <sz val="9"/>
        <color theme="1"/>
        <rFont val="Arial Narrow"/>
        <family val="2"/>
      </rPr>
      <t xml:space="preserve"> Für die langfristige Finanzierung der Investitions-, Betriebs-, Instandsetzungs- und Rückbaukosten geeignetes Finanzierungssystem vorschlagen.</t>
    </r>
  </si>
  <si>
    <r>
      <rPr>
        <b/>
        <sz val="9"/>
        <color theme="1"/>
        <rFont val="Arial Narrow"/>
        <family val="2"/>
      </rPr>
      <t>Ziel:</t>
    </r>
    <r>
      <rPr>
        <sz val="9"/>
        <color theme="1"/>
        <rFont val="Arial Narrow"/>
        <family val="2"/>
      </rPr>
      <t xml:space="preserve"> Aushub- und Ausbruchmaterialien, Bauabfälle sowie Schlämme wiederverwenden oder umweltverträglich entsorgen.</t>
    </r>
  </si>
  <si>
    <r>
      <rPr>
        <b/>
        <sz val="9"/>
        <color theme="1"/>
        <rFont val="Arial Narrow"/>
        <family val="2"/>
      </rPr>
      <t>Ziel:</t>
    </r>
    <r>
      <rPr>
        <sz val="9"/>
        <color theme="1"/>
        <rFont val="Arial Narrow"/>
        <family val="2"/>
      </rPr>
      <t xml:space="preserve"> Schäden am Bauwerk infolge Naturgefahren über die gesamte Lebensdauer vermeiden bzw. vermindern und der Vorbeugung sowie Bewältigung von Schäden und der Erneuerung Rechnung tragen.</t>
    </r>
  </si>
  <si>
    <r>
      <rPr>
        <b/>
        <sz val="9"/>
        <color theme="1"/>
        <rFont val="Arial Narrow"/>
        <family val="2"/>
      </rPr>
      <t>Ziel:</t>
    </r>
    <r>
      <rPr>
        <sz val="9"/>
        <color theme="1"/>
        <rFont val="Arial Narrow"/>
        <family val="2"/>
      </rPr>
      <t xml:space="preserve"> Sicherheit für Mensch und Umwelt bei Nutzung und Betrieb der Infrastruktur gewährleisten.</t>
    </r>
  </si>
  <si>
    <t>Kommentare/Begründung</t>
  </si>
  <si>
    <t>Punkte</t>
  </si>
  <si>
    <t>von</t>
  </si>
  <si>
    <t>Bewertung</t>
  </si>
  <si>
    <t>Ergebnis der Bewertung:</t>
  </si>
  <si>
    <t>(von maximal</t>
  </si>
  <si>
    <t>Punkten</t>
  </si>
  <si>
    <t>möglichen Punkten)</t>
  </si>
  <si>
    <t>Zielkonflikte und Synergien</t>
  </si>
  <si>
    <r>
      <rPr>
        <b/>
        <sz val="9"/>
        <color theme="1"/>
        <rFont val="Arial Narrow"/>
        <family val="2"/>
      </rPr>
      <t>Ziel:</t>
    </r>
    <r>
      <rPr>
        <sz val="9"/>
        <color theme="1"/>
        <rFont val="Arial Narrow"/>
        <family val="2"/>
      </rPr>
      <t xml:space="preserve"> Geringen Ressourcenverbrauch und geringe Umweltbelastung bei Gewinnung, Herstellung, Transport und Einbau der Bau- und Hilfsstoffe anstreben.</t>
    </r>
  </si>
  <si>
    <r>
      <rPr>
        <b/>
        <sz val="9"/>
        <color theme="1"/>
        <rFont val="Arial Narrow"/>
        <family val="2"/>
      </rPr>
      <t>Ziel:</t>
    </r>
    <r>
      <rPr>
        <sz val="9"/>
        <color theme="1"/>
        <rFont val="Arial Narrow"/>
        <family val="2"/>
      </rPr>
      <t xml:space="preserve"> Bei der Tangierung von belasteten Standorten sind die nötigen Vorkehrungen zu treffen, damit die Standorte durch das Projektvorhaben nicht zu schädlichen oder lästigen Einwirkungen auf ein Schutzgut führen.</t>
    </r>
  </si>
  <si>
    <r>
      <rPr>
        <b/>
        <sz val="9"/>
        <color theme="1"/>
        <rFont val="Arial Narrow"/>
        <family val="2"/>
      </rPr>
      <t>Ziel:</t>
    </r>
    <r>
      <rPr>
        <sz val="9"/>
        <color theme="1"/>
        <rFont val="Arial Narrow"/>
        <family val="2"/>
      </rPr>
      <t xml:space="preserve"> Beanspruchung und Beeinträchtigung des Bodens bei der Erstellung einer Infrastruktur minimieren und permanenten und temporären Bodenbedarf minimieren. Brachliegende Flächen wiedereingliedern.</t>
    </r>
  </si>
  <si>
    <r>
      <t xml:space="preserve">Ziel: </t>
    </r>
    <r>
      <rPr>
        <sz val="9"/>
        <color theme="1"/>
        <rFont val="Arial Narrow"/>
        <family val="2"/>
      </rPr>
      <t>Kosten, Nutzen und die Übernahme von Risiken fair auf Nutzer, Bevölkerungsgruppen, Regionen und zukünftige Generationen verteilen.</t>
    </r>
  </si>
  <si>
    <r>
      <rPr>
        <b/>
        <sz val="9"/>
        <color theme="1"/>
        <rFont val="Arial Narrow"/>
        <family val="2"/>
      </rPr>
      <t>Ziel:</t>
    </r>
    <r>
      <rPr>
        <sz val="9"/>
        <color theme="1"/>
        <rFont val="Arial Narrow"/>
        <family val="2"/>
      </rPr>
      <t xml:space="preserve"> Belastung der Atmosphäre mit Treibhausgasen reduzieren bzw. nicht weiter ansteigen lassen. Hitzeinseleffekte reduzieren</t>
    </r>
  </si>
  <si>
    <t>Verwertung von unbelasteten und belasteten Aushub-, Ausbruch- und Rückbaumaterialien (Abfall)</t>
  </si>
  <si>
    <t>Informationen zum Objekt:</t>
  </si>
  <si>
    <t>Koordinaten:</t>
  </si>
  <si>
    <t>Projektname:</t>
  </si>
  <si>
    <t>Bauende:</t>
  </si>
  <si>
    <t>Baubeginn:</t>
  </si>
  <si>
    <t>Bauherr:</t>
  </si>
  <si>
    <t>Investitionskosten:</t>
  </si>
  <si>
    <t>Vom Projekt betroffene Fläche:</t>
  </si>
  <si>
    <t>Weitere Nachhaltigkeitsbewertungen, welche beim Projekt angewandt werden:</t>
  </si>
  <si>
    <t>Kurze Beschreibung des Projekts:</t>
  </si>
  <si>
    <t>Gesellschaft:</t>
  </si>
  <si>
    <t>Wirtschaft:</t>
  </si>
  <si>
    <t>Umwelt:</t>
  </si>
  <si>
    <t>Generell:</t>
  </si>
  <si>
    <t>Beim Projekt handelt es sich um:</t>
  </si>
  <si>
    <t>E</t>
  </si>
  <si>
    <t>N</t>
  </si>
  <si>
    <t>ha</t>
  </si>
  <si>
    <t>Hauptstärken des Projekts in den Bereichen:</t>
  </si>
  <si>
    <t>Hauptschwächen des Projekts in den Bereichen:</t>
  </si>
  <si>
    <t>Erreichungsgrad</t>
  </si>
  <si>
    <r>
      <rPr>
        <b/>
        <sz val="9"/>
        <color theme="1"/>
        <rFont val="Arial Narrow"/>
        <family val="2"/>
      </rPr>
      <t>Ziel:</t>
    </r>
    <r>
      <rPr>
        <sz val="9"/>
        <color theme="1"/>
        <rFont val="Arial Narrow"/>
        <family val="2"/>
      </rPr>
      <t xml:space="preserve"> Verletzlichkeit kritischer Infrastrukturen minimieren und hohes Sicherheitsempfinden für Nutzer und Betroffene schaffen.</t>
    </r>
  </si>
  <si>
    <t>Indikator</t>
  </si>
  <si>
    <t>Flächennutzung, -recycling und Boden</t>
  </si>
  <si>
    <t>Testprojekt</t>
  </si>
  <si>
    <t>U 1</t>
  </si>
  <si>
    <t>U 2</t>
  </si>
  <si>
    <t>Nutzniesser des Projekts:</t>
  </si>
  <si>
    <t>Pers.</t>
  </si>
  <si>
    <t>Vom Projekt betroffene Personen:</t>
  </si>
  <si>
    <t>Bauingenieur:</t>
  </si>
  <si>
    <t>Umweltingenieur:</t>
  </si>
  <si>
    <t>Zielsetzung und Systemabgrenzung</t>
  </si>
  <si>
    <r>
      <t xml:space="preserve">Ziel: </t>
    </r>
    <r>
      <rPr>
        <sz val="9"/>
        <color theme="1"/>
        <rFont val="Arial Narrow"/>
        <family val="2"/>
      </rPr>
      <t>Nutzungsflexibilität und Anpassungsfähigkeit im Hinblick auf zukünftige Nutzungsänderungen und neue Anforderungen sicherstellen und Voraussetzungen für eine einfache Instandhaltung bzw. Instandsetzung und Rückbau schaffen.</t>
    </r>
  </si>
  <si>
    <t>Nutzungsflexibilität, Anpassungsfähigkeit und Rückbau</t>
  </si>
  <si>
    <r>
      <rPr>
        <b/>
        <sz val="9"/>
        <color theme="1"/>
        <rFont val="Arial Narrow"/>
        <family val="2"/>
      </rPr>
      <t>Ziel:</t>
    </r>
    <r>
      <rPr>
        <sz val="9"/>
        <color theme="1"/>
        <rFont val="Arial Narrow"/>
        <family val="2"/>
      </rPr>
      <t xml:space="preserve"> Infrastrukturvorhaben bzw. Infrastrukturnetz aus volkswirtschaftlicher Sicht bewerten und optimieren. Synergieeffekte verschiedener Projekte nutzen.</t>
    </r>
  </si>
  <si>
    <r>
      <rPr>
        <b/>
        <sz val="9"/>
        <color theme="1"/>
        <rFont val="Arial Narrow"/>
        <family val="2"/>
      </rPr>
      <t>Ziel:</t>
    </r>
    <r>
      <rPr>
        <sz val="9"/>
        <color theme="1"/>
        <rFont val="Arial Narrow"/>
        <family val="2"/>
      </rPr>
      <t xml:space="preserve"> Zunahme der Belastungen durch Luftschadstoffe, Gerüche, Lärm, Erschütterungen, NIS, Hitze und Licht vermeiden und Belastungen über den gesetzlichen Grenzwerten oder in Bezug auf die Ist-Situation reduzieren.</t>
    </r>
  </si>
  <si>
    <r>
      <t xml:space="preserve">Ziel: </t>
    </r>
    <r>
      <rPr>
        <sz val="9"/>
        <color theme="1"/>
        <rFont val="Arial Narrow"/>
        <family val="2"/>
      </rPr>
      <t>Projekt in den Bereichen Umwelt, Gesellschaft und Wirtschaft beurteilen und Verbesserungen projektintegrierend umsetzen.</t>
    </r>
  </si>
  <si>
    <r>
      <rPr>
        <b/>
        <sz val="9"/>
        <color theme="1"/>
        <rFont val="Arial Narrow"/>
        <family val="2"/>
      </rPr>
      <t xml:space="preserve">Ziel: </t>
    </r>
    <r>
      <rPr>
        <sz val="9"/>
        <color theme="1"/>
        <rFont val="Arial Narrow"/>
        <family val="2"/>
      </rPr>
      <t>Zielkonflikte zwischen einzelnen Kriterien/Indikatoren sowie mit weiteren Zielen bzw. Zielsystemen frühzeitig (d.h. solange noch Entscheidungsspielraum besteht) identifizieren und analysieren.</t>
    </r>
  </si>
  <si>
    <t>Raumplanung, Landschaften, Ortsbilder und Kulturraum</t>
  </si>
  <si>
    <r>
      <t xml:space="preserve">Ziel: </t>
    </r>
    <r>
      <rPr>
        <sz val="9"/>
        <color theme="1"/>
        <rFont val="Arial Narrow"/>
        <family val="2"/>
      </rPr>
      <t>Das Projekt in der Raumplanung integrieren, Kulturlandschaften, Naherholungs- und Identifikationsräume, Kulturdenkmäler, sowie archäologische Stätten und Geotope erhalten und stärken.</t>
    </r>
  </si>
  <si>
    <t>Arbeitssicherheit, Unfallvermeidung, Rettung und Gesundheit</t>
  </si>
  <si>
    <t>Gesundheit und Sicherheit</t>
  </si>
  <si>
    <r>
      <rPr>
        <b/>
        <sz val="9"/>
        <color theme="1"/>
        <rFont val="Arial Narrow"/>
        <family val="2"/>
      </rPr>
      <t xml:space="preserve">Ziel: </t>
    </r>
    <r>
      <rPr>
        <sz val="9"/>
        <color theme="1"/>
        <rFont val="Arial Narrow"/>
        <family val="2"/>
      </rPr>
      <t>Gesundheit und Sicherheit der am Projekt beteiligten oder vom Projekt betroffenen Personen schützen und fördern.</t>
    </r>
  </si>
  <si>
    <t>Erfüllt</t>
  </si>
  <si>
    <t>Teilweise erfüllt</t>
  </si>
  <si>
    <t>Nicht erfüllt</t>
  </si>
  <si>
    <r>
      <rPr>
        <b/>
        <sz val="9"/>
        <color theme="1"/>
        <rFont val="Arial Narrow"/>
        <family val="2"/>
      </rPr>
      <t>Ziel:</t>
    </r>
    <r>
      <rPr>
        <sz val="9"/>
        <color theme="1"/>
        <rFont val="Arial Narrow"/>
        <family val="2"/>
      </rPr>
      <t xml:space="preserve"> Qualitativen und quantitativen Schutz von Oberflächengewässern und Grundwasser sicherstellen (inkl. Gewässerraum). Ein möglichst naturnaher Umgang mit dem Regenabwasser ist anzustreben.</t>
    </r>
  </si>
  <si>
    <t>Sicherheitsempfinden</t>
  </si>
  <si>
    <t>Zielkonflikte</t>
  </si>
  <si>
    <t>Synergien</t>
  </si>
  <si>
    <t>Systemabgrenzung</t>
  </si>
  <si>
    <t>Prüfung der Anwendbarkeit</t>
  </si>
  <si>
    <t>Projektorganisation</t>
  </si>
  <si>
    <t>Raumplanung</t>
  </si>
  <si>
    <t>Landschaften, Ortsbilder und Kulturraum</t>
  </si>
  <si>
    <t>Zerschneidungswirkung</t>
  </si>
  <si>
    <t>Aus- und Fernsicht</t>
  </si>
  <si>
    <t>Barrierefreier Zugang</t>
  </si>
  <si>
    <t>Beschilderung</t>
  </si>
  <si>
    <t>Stakeholder und Partizipation</t>
  </si>
  <si>
    <t>Rechtliche und normative Rahmenbedingungen</t>
  </si>
  <si>
    <t>Verfahren und Spezialbewilligungen</t>
  </si>
  <si>
    <t>Soziale und generationsbezogene Gerechtigkeit</t>
  </si>
  <si>
    <t>Projektinterne Gerechtigkeit</t>
  </si>
  <si>
    <t>Verantwortliche Beschaffung</t>
  </si>
  <si>
    <t>Risiko- und Sicherheitsmanagement</t>
  </si>
  <si>
    <t>Resilienz und Zuverlässigkeit</t>
  </si>
  <si>
    <t>Notfallszenarien</t>
  </si>
  <si>
    <t>Lebenszykluskosten</t>
  </si>
  <si>
    <t>Überwachung und Unterhalt</t>
  </si>
  <si>
    <t>Nutzungsflexibilität und Anpassungsfähigkeit</t>
  </si>
  <si>
    <t>Monitoringkonzept</t>
  </si>
  <si>
    <t>Synergieeffekte</t>
  </si>
  <si>
    <t>Reduktion der Zugangseinschränkungen</t>
  </si>
  <si>
    <t>Förderung der regionalen Attraktivität</t>
  </si>
  <si>
    <t>Vorhandene Infrastrukturen</t>
  </si>
  <si>
    <t>Multifunktionale oder gemeinsame Infrastrukturnutzung</t>
  </si>
  <si>
    <t>Langfristige Finanzierung</t>
  </si>
  <si>
    <t>Finanzierung der Risiken</t>
  </si>
  <si>
    <t>Erneuerbare Energien</t>
  </si>
  <si>
    <t>Energieverbrauchsmonitoring</t>
  </si>
  <si>
    <t>Effiziente Flächennutzung</t>
  </si>
  <si>
    <t>Ressourceneffizienz</t>
  </si>
  <si>
    <t>Ökologisch verantwortlicher Betrieb und Unterhalt</t>
  </si>
  <si>
    <t>Rückbaubarkeit</t>
  </si>
  <si>
    <t>Unverschmutzte Abfälle</t>
  </si>
  <si>
    <t>Belastete Abfälle</t>
  </si>
  <si>
    <t>Emissionen</t>
  </si>
  <si>
    <t>Hitzeinsel-Effekt</t>
  </si>
  <si>
    <t>Verbindungskorridore</t>
  </si>
  <si>
    <t>Risiken durch Naturgefahren</t>
  </si>
  <si>
    <t>Einflüsse des Klimawandels</t>
  </si>
  <si>
    <t>Störfälle und Gefahrengüter</t>
  </si>
  <si>
    <t>Objektdaten</t>
  </si>
  <si>
    <t>Disclaimer</t>
  </si>
  <si>
    <t>Durch die Benutzung des vorliegenden Tools entsteht zwischen dem Nutzer und dem Verein Netzwerk Nachhaltiges Bauen Schweiz (NNBS), Zürich, kein Vertragsverhältnis. Die Anwendung des Tools liegt in der alleinigen Verantwortung des Nutzers. Das Tool liefert nur qualitative Beurteilungsergebnisse. Diese binden den Verein Netzwerk Nachhaltiges Bauen (NNBS) in keiner Weise. Die Ergebnisse können auch nicht auf andere Projekte übertragen werden. Mit der Nutzung des Tools erklärt sich der Nutzer einverstanden, dass er daraus keinerlei Haftungs- oder andere Ansprüche gegen NNBS ableiten kann oder wird.</t>
  </si>
  <si>
    <t>Schonender Umgang mit Boden</t>
  </si>
  <si>
    <t>Untersuchung KbS-Standorte (Kataster der belasteten Standorte)</t>
  </si>
  <si>
    <t>Wasserverbrauch und Wasserbezug</t>
  </si>
  <si>
    <t>Indikatoren</t>
  </si>
  <si>
    <t>A</t>
  </si>
  <si>
    <t>Nicht erfüllte Indikatoren:</t>
  </si>
  <si>
    <t>Einfache Erhaltung und Rückbau</t>
  </si>
  <si>
    <t xml:space="preserve">Regional verfügbare Rohstoffe </t>
  </si>
  <si>
    <t>Nachhaltigkeitsbewertung</t>
  </si>
  <si>
    <t>Mögl. Max.</t>
  </si>
  <si>
    <t>Massnahmen</t>
  </si>
  <si>
    <t>Verweis interne Bestimmungen</t>
  </si>
  <si>
    <t>Note</t>
  </si>
  <si>
    <t>Noten</t>
  </si>
  <si>
    <r>
      <t>Ziel:</t>
    </r>
    <r>
      <rPr>
        <sz val="9"/>
        <color theme="1"/>
        <rFont val="Arial Narrow"/>
        <family val="2"/>
      </rPr>
      <t xml:space="preserve"> Zielsetzungen des Projekts und der Bewertung, sowie Planungs- und Untersuchungsraum stufengerecht festlegen und abgrenzen.</t>
    </r>
  </si>
  <si>
    <t>T 1.1.1</t>
  </si>
  <si>
    <t>T 1.1.2</t>
  </si>
  <si>
    <t>T 1.1.3</t>
  </si>
  <si>
    <t>T 1.2.1</t>
  </si>
  <si>
    <t>T 1.2.2</t>
  </si>
  <si>
    <t>T 1.2.3</t>
  </si>
  <si>
    <t>T 1.3.1</t>
  </si>
  <si>
    <t>T 1.3.2</t>
  </si>
  <si>
    <t>G 1.1.1</t>
  </si>
  <si>
    <t>G 1.1.2</t>
  </si>
  <si>
    <t>G 1.2.1</t>
  </si>
  <si>
    <t>G 1.2.2</t>
  </si>
  <si>
    <t>G 1.2.3</t>
  </si>
  <si>
    <t>G 1.3.1</t>
  </si>
  <si>
    <t>G 1.3.2</t>
  </si>
  <si>
    <t>G 1.3.3</t>
  </si>
  <si>
    <t>G 2.1.1</t>
  </si>
  <si>
    <t>G 2.1.2</t>
  </si>
  <si>
    <t>G 2.2.1</t>
  </si>
  <si>
    <t>G 2.3.1</t>
  </si>
  <si>
    <t>G 2.3.2</t>
  </si>
  <si>
    <t>G 2.4.1</t>
  </si>
  <si>
    <t>G 2.4.2</t>
  </si>
  <si>
    <t>G 2.4.3</t>
  </si>
  <si>
    <t>G 2.4.4</t>
  </si>
  <si>
    <t>G 3.1.1</t>
  </si>
  <si>
    <t>G 3.1.2</t>
  </si>
  <si>
    <t>G 3.1.3</t>
  </si>
  <si>
    <t>G 3.2.1</t>
  </si>
  <si>
    <t>G 3.2.2</t>
  </si>
  <si>
    <t>W 1.1.1</t>
  </si>
  <si>
    <t>W 1.1.2</t>
  </si>
  <si>
    <t>W 1.1.3</t>
  </si>
  <si>
    <t>W 1.2.1</t>
  </si>
  <si>
    <t>W 1.2.2</t>
  </si>
  <si>
    <t>W 2.1.1</t>
  </si>
  <si>
    <t>W 2.1.2</t>
  </si>
  <si>
    <t>W 2.1.3</t>
  </si>
  <si>
    <t>W 2.2.1</t>
  </si>
  <si>
    <t>W 2.2.2</t>
  </si>
  <si>
    <t>W 2.2.3</t>
  </si>
  <si>
    <t>W 2.2.4</t>
  </si>
  <si>
    <t>W 2.3.1</t>
  </si>
  <si>
    <t>W 2.3.2</t>
  </si>
  <si>
    <t>W 3.1.1</t>
  </si>
  <si>
    <t>W 3.1.2</t>
  </si>
  <si>
    <t>W 3.1.3</t>
  </si>
  <si>
    <t>U 1.1.1</t>
  </si>
  <si>
    <t>U 1.1.2</t>
  </si>
  <si>
    <t>U 1.1.3</t>
  </si>
  <si>
    <t>U 1.2.1</t>
  </si>
  <si>
    <t>U 1.2.2</t>
  </si>
  <si>
    <t>U 1.3.1</t>
  </si>
  <si>
    <t>U 1.3.2</t>
  </si>
  <si>
    <t>U 1.4.1</t>
  </si>
  <si>
    <t>U 1.4.2</t>
  </si>
  <si>
    <t>U 1.5.1</t>
  </si>
  <si>
    <t>U 1.5.2</t>
  </si>
  <si>
    <t>U 1.5.3</t>
  </si>
  <si>
    <t>U 2.1.1</t>
  </si>
  <si>
    <t>U 2.1.2</t>
  </si>
  <si>
    <t>U 2.1.3</t>
  </si>
  <si>
    <t>U 2.2.1</t>
  </si>
  <si>
    <t>U 2.2.2</t>
  </si>
  <si>
    <t>U 2.2.3</t>
  </si>
  <si>
    <t>U 2.3.1</t>
  </si>
  <si>
    <t>U 2.3.2</t>
  </si>
  <si>
    <t>U 2.3.3</t>
  </si>
  <si>
    <t>U 2.4.1</t>
  </si>
  <si>
    <t>U 2.4.2</t>
  </si>
  <si>
    <t>U 2.4.3</t>
  </si>
  <si>
    <t>U 3.1.1</t>
  </si>
  <si>
    <t>U 3.1.2</t>
  </si>
  <si>
    <t>U 3.2.1</t>
  </si>
  <si>
    <t>Frist</t>
  </si>
  <si>
    <t>Ø</t>
  </si>
  <si>
    <t>Teilweise erfüllte Indikatoren:</t>
  </si>
  <si>
    <t>Erfüllte Indikatoren:</t>
  </si>
  <si>
    <t>Kolonnen nicht löschen</t>
  </si>
  <si>
    <t>X</t>
  </si>
  <si>
    <t>IST</t>
  </si>
  <si>
    <t>SOLL</t>
  </si>
  <si>
    <t>Legende</t>
  </si>
  <si>
    <t>Kolonne "Anwendbar"</t>
  </si>
  <si>
    <t>Kern-Indikatoren</t>
  </si>
  <si>
    <t>Bewertung Indikatoren IST und SOLL-Noten</t>
  </si>
  <si>
    <t>Jahre</t>
  </si>
  <si>
    <t>Nutzungsdauer:</t>
  </si>
  <si>
    <t>Lebensdauer:</t>
  </si>
  <si>
    <t>Ersatzbau</t>
  </si>
  <si>
    <t>Veränderung</t>
  </si>
  <si>
    <t>Neubau</t>
  </si>
  <si>
    <t>Sanierung</t>
  </si>
  <si>
    <t>Bestehendes Objekt</t>
  </si>
  <si>
    <t xml:space="preserve">Anwendbar = </t>
  </si>
  <si>
    <r>
      <t>CHF</t>
    </r>
    <r>
      <rPr>
        <sz val="8"/>
        <color theme="1"/>
        <rFont val="Arial Narrow"/>
        <family val="2"/>
      </rPr>
      <t xml:space="preserve"> inkl MWST</t>
    </r>
  </si>
  <si>
    <t>Zielsetzung des Projekts</t>
  </si>
  <si>
    <t>Ziele der SNBS-Bewertung</t>
  </si>
  <si>
    <t>Aufenthaltsqualität im Umfeld der Infrastruktur</t>
  </si>
  <si>
    <t>Kommunikation und Reklamationen</t>
  </si>
  <si>
    <t>Grundversorgung und Suffizienz</t>
  </si>
  <si>
    <t>Widerstandsfähigkeit der Anlagen/Infrastrukturen</t>
  </si>
  <si>
    <t>Kostenbasierende Risikoanalyse</t>
  </si>
  <si>
    <t xml:space="preserve">Volkswirtschaftliche Kosten-Nutzen Analyse </t>
  </si>
  <si>
    <t>Regional verfügbare personelle Ressourcen und Kompetenzen</t>
  </si>
  <si>
    <t>Kostendeckungsgrad nach Realisierung</t>
  </si>
  <si>
    <t>Minimierung des (nicht erneuerbaren) Energieverbrauchs</t>
  </si>
  <si>
    <r>
      <rPr>
        <b/>
        <sz val="9"/>
        <color theme="1"/>
        <rFont val="Arial Narrow"/>
        <family val="2"/>
      </rPr>
      <t>Ziel:</t>
    </r>
    <r>
      <rPr>
        <sz val="9"/>
        <color theme="1"/>
        <rFont val="Arial Narrow"/>
        <family val="2"/>
      </rPr>
      <t xml:space="preserve"> Verbrauch der (nicht erneuerbaren) Energie über den gesamten Lebenszyklus minimieren und Gewinnung und Nutzung erneuerbarer Energien fördern.</t>
    </r>
  </si>
  <si>
    <t>Bauliche Eingriffe auf KbS-Standorten</t>
  </si>
  <si>
    <t>Kompensation von Treibhausgasemissionen</t>
  </si>
  <si>
    <t>Luftschadstoffe und Gerüche</t>
  </si>
  <si>
    <t>Nichtionisierende Strahlung (NIS)</t>
  </si>
  <si>
    <t>Hitze und Licht</t>
  </si>
  <si>
    <t>Lärm und Erschütterungen</t>
  </si>
  <si>
    <t>Belastete Standorte</t>
  </si>
  <si>
    <t>Qualitative/stoffliche Auswirkungen auf Oberflächen- und Grundwasser</t>
  </si>
  <si>
    <t>Speichervolumen, Gewässerraum, Durchfluss und Wasserkreislauf</t>
  </si>
  <si>
    <t>Erhalt und Aufwertung von Natur- und Landschaftselementen</t>
  </si>
  <si>
    <t>U 2.2.4</t>
  </si>
  <si>
    <t>Invasive Pflanzen und Neophyten</t>
  </si>
  <si>
    <r>
      <rPr>
        <b/>
        <sz val="10"/>
        <color theme="1"/>
        <rFont val="Arial Narrow"/>
        <family val="2"/>
      </rPr>
      <t>Kernindikatoren</t>
    </r>
    <r>
      <rPr>
        <sz val="10"/>
        <color theme="1"/>
        <rFont val="Arial Narrow"/>
        <family val="2"/>
      </rPr>
      <t xml:space="preserve"> sind Indikatoren, deren Anwendung stark empfohlen wird. In seltenen Fällen sind sie nicht anwendbar, in allen anderen Fälle sollen sie unbedingt untersucht werden. Sie sind im Kriterienbeschrieb beim Indikatortyp mit einem "K" gekennzeichnet und in diesem Tool in der Spalte "Anwendbar" violett hinterlegt (siehe auch Legende unten).</t>
    </r>
  </si>
  <si>
    <t xml:space="preserve">Die anwendbaren Indikatoren werden anschliessend jeweils gemäss den im Kriterienbeschrieb aufgeführten Anforderungen mit 2, 1, oder 0 Punkten bewertet. </t>
  </si>
  <si>
    <t>#NA in SOLL</t>
  </si>
  <si>
    <t>#Indikatoren</t>
  </si>
  <si>
    <t>Ø SOLL</t>
  </si>
  <si>
    <r>
      <rPr>
        <b/>
        <sz val="9"/>
        <color theme="1"/>
        <rFont val="Arial Narrow"/>
        <family val="2"/>
      </rPr>
      <t>Ziel:</t>
    </r>
    <r>
      <rPr>
        <sz val="9"/>
        <color theme="1"/>
        <rFont val="Arial Narrow"/>
        <family val="2"/>
      </rPr>
      <t xml:space="preserve"> Projektvorhaben auf Landschaft abstimmen und naturnahe Lebensräume sowie Verbindungskorridore erhalten, ebenbürtig wiederherstellen oder neue ökologisch funktionsfähige Lebensräume schaffen. Invasive Arten bekämpfen und ihre Verbreitung vermeiden.</t>
    </r>
  </si>
  <si>
    <t>Indikatorenbewertung: 2 = erfüllt, 1 = teilweise erfüllt, 0 = nicht erfüllt</t>
  </si>
  <si>
    <t>Grafik Ind.</t>
  </si>
  <si>
    <t>Nicht anwendbar</t>
  </si>
  <si>
    <r>
      <rPr>
        <b/>
        <sz val="10"/>
        <color theme="1"/>
        <rFont val="Arial Narrow"/>
        <family val="2"/>
      </rPr>
      <t>Kriterien</t>
    </r>
    <r>
      <rPr>
        <sz val="10"/>
        <color theme="1"/>
        <rFont val="Arial Narrow"/>
        <family val="2"/>
      </rPr>
      <t xml:space="preserve">: Note </t>
    </r>
    <r>
      <rPr>
        <b/>
        <sz val="10"/>
        <color rgb="FF63BE7B"/>
        <rFont val="Arial Narrow"/>
        <family val="2"/>
      </rPr>
      <t>2 = sehr gut</t>
    </r>
    <r>
      <rPr>
        <sz val="10"/>
        <color theme="1"/>
        <rFont val="Arial Narrow"/>
        <family val="2"/>
      </rPr>
      <t xml:space="preserve">, </t>
    </r>
    <r>
      <rPr>
        <sz val="10"/>
        <rFont val="Arial Narrow"/>
        <family val="2"/>
      </rPr>
      <t>Note</t>
    </r>
    <r>
      <rPr>
        <b/>
        <sz val="10"/>
        <color rgb="FFFFAD69"/>
        <rFont val="Arial Narrow"/>
        <family val="2"/>
      </rPr>
      <t xml:space="preserve"> 1 = genügend</t>
    </r>
    <r>
      <rPr>
        <sz val="10"/>
        <color theme="1"/>
        <rFont val="Arial Narrow"/>
        <family val="2"/>
      </rPr>
      <t xml:space="preserve">, </t>
    </r>
    <r>
      <rPr>
        <sz val="10"/>
        <rFont val="Arial Narrow"/>
        <family val="2"/>
      </rPr>
      <t>Note</t>
    </r>
    <r>
      <rPr>
        <b/>
        <sz val="10"/>
        <color rgb="FFF8696B"/>
        <rFont val="Arial Narrow"/>
        <family val="2"/>
      </rPr>
      <t xml:space="preserve"> 0 = ungenügend</t>
    </r>
  </si>
  <si>
    <t>Resultat</t>
  </si>
  <si>
    <t xml:space="preserve"> - </t>
  </si>
  <si>
    <t>SOLL-Werte Indikatoren</t>
  </si>
  <si>
    <t>IST-Werte Indikatoren</t>
  </si>
  <si>
    <t>Nicht berücksichtigte Indikatoren:</t>
  </si>
  <si>
    <t>Gesamtnote IST</t>
  </si>
  <si>
    <t>Gesamtnote SOLL</t>
  </si>
  <si>
    <t>SOLL Bereiche</t>
  </si>
  <si>
    <t>Massnahmen (aus Indikatoren)</t>
  </si>
  <si>
    <r>
      <t xml:space="preserve">In einem </t>
    </r>
    <r>
      <rPr>
        <b/>
        <sz val="10"/>
        <color theme="1"/>
        <rFont val="Arial Narrow"/>
        <family val="2"/>
      </rPr>
      <t xml:space="preserve">ersten Schritt </t>
    </r>
    <r>
      <rPr>
        <sz val="10"/>
        <color theme="1"/>
        <rFont val="Arial Narrow"/>
        <family val="2"/>
      </rPr>
      <t>soll die Anwendbarkeit aller Indikatoren untersucht werden (siehe auch T 1.1.1). Anwendbare Indikatoren werden in der Kolonne "</t>
    </r>
    <r>
      <rPr>
        <b/>
        <sz val="10"/>
        <color theme="1"/>
        <rFont val="Arial Narrow"/>
        <family val="2"/>
      </rPr>
      <t>D</t>
    </r>
    <r>
      <rPr>
        <sz val="10"/>
        <color theme="1"/>
        <rFont val="Arial Narrow"/>
        <family val="2"/>
      </rPr>
      <t>" der Kriterien-Reiter mit einem "X" markiert. Im gleichen Zug kann für jeden Indikator ein SOLL-Wert festgesetzt werden, der den Nachhaltigkeitszielen des Projekts entspricht (Kolonne "</t>
    </r>
    <r>
      <rPr>
        <b/>
        <sz val="10"/>
        <color theme="1"/>
        <rFont val="Arial Narrow"/>
        <family val="2"/>
      </rPr>
      <t>E</t>
    </r>
    <r>
      <rPr>
        <sz val="10"/>
        <color theme="1"/>
        <rFont val="Arial Narrow"/>
        <family val="2"/>
      </rPr>
      <t>" der Kriterien-Reiter). Diese beiden Kolonnen sind jeweils stärker schwarz umrandet.</t>
    </r>
  </si>
  <si>
    <t>Kriterien (v. mögl. Max)</t>
  </si>
  <si>
    <r>
      <rPr>
        <b/>
        <u/>
        <sz val="11"/>
        <color theme="1"/>
        <rFont val="Arial Narrow"/>
        <family val="2"/>
      </rPr>
      <t>Anleitung</t>
    </r>
    <r>
      <rPr>
        <sz val="10"/>
        <color theme="1"/>
        <rFont val="Arial Narrow"/>
        <family val="2"/>
      </rPr>
      <t xml:space="preserve">
Dieses Excel-Tool basiert auf dem Kriterienbeschrieb V 0.4 vom</t>
    </r>
    <r>
      <rPr>
        <sz val="10"/>
        <rFont val="Arial Narrow"/>
        <family val="2"/>
      </rPr>
      <t xml:space="preserve"> 20.12.19. Es dient der Eintragung und Auswertung der Resultate der im Kriterienbeschrieb gestellten Anforderungen. Der Kriterienbeschrieb ist daher unabdingbar für die Benutzung dieses Tools.</t>
    </r>
  </si>
  <si>
    <t>Betriebswirtschaft</t>
  </si>
  <si>
    <t>Volkswirtschaft</t>
  </si>
  <si>
    <t>Rohstoffe, Energie und Boden</t>
  </si>
  <si>
    <t>Natur und Umwelt</t>
  </si>
  <si>
    <t>Bestmögliches Ergebnis: Äusserster Ring (2 Punkte)</t>
  </si>
  <si>
    <t>Grundlage Indikatorenbewertung: 2 = erfüllt, 1 = teilweise erfüllt, 0 = nicht erfüllt</t>
  </si>
  <si>
    <t>Öffentlicher Raum, Frei- und Erholungsräume</t>
  </si>
  <si>
    <t>Adresse / Kilometrierung / Objektnummer:</t>
  </si>
  <si>
    <t xml:space="preserve">Die folgenden Reiter enthalten die "Übersicht" der Resultate, die "Objektdaten" (allgemeine Beschreibung des bewerteten Projekts), sowie die einzelnen im Kriterienbeschrieb enthaltenen Kriterien des SNBS Infrastruktur. Jeder Kriterien-Reiter enthält die einzelnen ihm entsprechenden Indikatoren. Die Bewertung folgt insgesamt auf der Basis der Indikatoren, die Auswertung ist anschliessend sowohl für die Indikatoren, als auch durchschnittlich für die Kriterien verfügbar. Die letzten Reiter dieses Dokuments enthalten die grafische Darstellung der Resultate. Im Vorfeld einer Bewertung können SOLL-Werte für jeden Indikator bestimmt werden, mit anderen Worten, das Nachhaltigkeitsziel des Infrastrukturprojekts. Diese Definition der SOLL-Werte ist jedoch n icht Pflicht, das Feld kann auch leer gelassen werden. In der grafischen Auswertung werden drei verschiedene Darstellungen vorgeschlagen:
- 1 Grafik mit IST-Werten des Projekts
- 1 Grafik mit SOLL- und IST-Werten des Projekts (wenn SOLL-Werte vorhanden) und einer Legende, welches dieses Resultat in einen Kontext setzt.
- 1 Grafik mit IST-Werten des Projekts und einer Legende, welche dieses Resultat in einen Kontext setzt.
Die Anwender können somit selbst entscheiden, welche Art Grafik sie für ihre Kommunikation (intern sowie extern) verwenden wollen. </t>
  </si>
  <si>
    <t>Standortfaktor</t>
  </si>
  <si>
    <t>Projektfaktor</t>
  </si>
  <si>
    <t>Bestellerfaktor</t>
  </si>
  <si>
    <t>Planungsfaktor</t>
  </si>
  <si>
    <t>Baufaktor</t>
  </si>
  <si>
    <t>Lehrlingsbetreuung</t>
  </si>
  <si>
    <t>G 2.5</t>
  </si>
  <si>
    <t>G 2.5.1</t>
  </si>
  <si>
    <t>G 2.5.2</t>
  </si>
  <si>
    <t>G 2.5.3</t>
  </si>
  <si>
    <t>G 2.5.4</t>
  </si>
  <si>
    <t>Nachhaltigkeitsaspekte bei Unternehmen</t>
  </si>
  <si>
    <t>Personalbetreuung: Gesundheit, Energie, fachliche Weiterbildung</t>
  </si>
  <si>
    <t>Schonung von Klima und Ressourcen: Erhöhung Energieeffizienz, Senkung klimarelevanter Emissionen, Schonung von Ressourcen</t>
  </si>
  <si>
    <t>Umweltfreundliche und sozialverträgliche Verkehrsmittel: öffentliche Verkehrsmittel und Veloverkehr</t>
  </si>
  <si>
    <t>W 2.4.1</t>
  </si>
  <si>
    <t>W 2.4</t>
  </si>
  <si>
    <t>Innovationen</t>
  </si>
  <si>
    <t>W 2.4.2</t>
  </si>
  <si>
    <t>W 2</t>
  </si>
  <si>
    <t>Erhöhung des Anteils innovativer Produkte und Dienstleistungen an der lokalen Wertschöpfung</t>
  </si>
  <si>
    <t>Förderung von Forschung und Entwicklung</t>
  </si>
  <si>
    <t>nicht zutreffend bei einer Strasse</t>
  </si>
  <si>
    <t>als Zuschlagskriterium geeignet</t>
  </si>
  <si>
    <t>als Zuschlagskriterium nicht geeignet</t>
  </si>
  <si>
    <t>kein Zuschlagskriterium: Standortfaktor</t>
  </si>
  <si>
    <t>fixe Rahmenbedingungen für Anbieter</t>
  </si>
  <si>
    <t>variable Faktoren für Anbieter</t>
  </si>
  <si>
    <t>kein Zuschlagskriterium: Projektfaktor</t>
  </si>
  <si>
    <t>kein Zuschlagskriterium: Standort-/ Projektfaktor</t>
  </si>
  <si>
    <t>kein Zuschlagskriterium: Inhalt der Projektentwicklung</t>
  </si>
  <si>
    <t>kein Zuschlagskriterium: Bestellerfaktor</t>
  </si>
  <si>
    <t>Der Anbieter zeigt auf, wie die Linienführung und die Einpassung in die Landschaft optimiert werden können, sowohl im Bau- als auch im Endzustand.</t>
  </si>
  <si>
    <t xml:space="preserve">Der Anbieter analysiert mögliche Verbesserungsmassnahmen im Hinblick auf die Aufenthaltsqualität im Umfeld der Infrastruktur, einerseits bei der Realisierung als auch im Betrieb. </t>
  </si>
  <si>
    <t>kein Zuschlagskriterium: Bewertung der Qualität der Firma und nicht des Projekts</t>
  </si>
  <si>
    <t xml:space="preserve">Der Anbieter legt die sicherheitsrelevanten Aspekte durch Bau, Nutzung, Betrieb und Rückbau der Infrastruktur für Gesundheit und Sicherheit der am Projekt beteiligten oder vom Projekt betroffenen Personen und deren Beherrschung dar. </t>
  </si>
  <si>
    <t xml:space="preserve">Der Anbieter stellt ein Konzept zur Vermeidung oder Reduzierung möglicher Zugangsbeschränkungen während Bau- und Betriebsphasen dar. Die Beibehaltung bzw. Verbesserung der Ist-Situation nach Realisierung des Projekts ist nachzuweisen. </t>
  </si>
  <si>
    <t xml:space="preserve">Der Anbieter analysiert den Energieverbrauch für Erstellung, Betrieb und Unterhalt sowie die graue Energie aller benutzten Bauteile und Stoffe und zeigt entsprechende Optimierungen auf. </t>
  </si>
  <si>
    <t xml:space="preserve">Der Anbieter zeigt Massnahmen zum Schutz und schonendem Umgang des Bodens auf. </t>
  </si>
  <si>
    <t xml:space="preserve">Der Anbieter stellt dar, wie sowohl die Abfallreduktion beim Bau als auch die Rückbaubarkeit der Infrastruktur in der Projektierung berücksichtigt werden können. Zudem verfasst der Anbieter eine Stellungnahme zur Anwendung von Recyclingbaustoffen und ökologisch sinnvollen Stoffen und Materialien. </t>
  </si>
  <si>
    <t>kein Zuschlagskriterium: Aufgabe des Bauherrn</t>
  </si>
  <si>
    <t>Der Anbieter stellt dar, auf welcher Basis und mit welchen Methoden die Betriebskosten ermittelt werden und wie die Kostenrisiken des Baus identifiziert und beherrscht werden.</t>
  </si>
  <si>
    <t>Der Anbieter stellt Umweltbelastungen und -risiken (z.B. gestützt auf einen Umweltverträglichkeitsbericht), welche er als kritisch sowie relevant erachtet dar und zeigt auf, wie er diesen in der Projektierung Rechnung trägt.</t>
  </si>
  <si>
    <t xml:space="preserve">T1 bis T3 muss als Ganzes für eine projektbegleitung seitens Bauherschaft und oder Auftragnehmerseite analysiert werden. </t>
  </si>
  <si>
    <t>Indikatoren SNBS Infrastruktur 1.0</t>
  </si>
  <si>
    <t>Weitere mögliche Zuschlagskriterien</t>
  </si>
  <si>
    <t xml:space="preserve">Zuschlagskriterien für eine Ausschreibung von Planungsleistungen (PL) und Werkleistungen (WL) </t>
  </si>
  <si>
    <t>T1 bis T3 muss als Ganzes für eine Projektbegleitung seitens Bauherschaft und oder Auftragnehmerseite analysiert werden. (PL oder WL)</t>
  </si>
  <si>
    <t xml:space="preserve">bedingt geignet </t>
  </si>
  <si>
    <t xml:space="preserve">Standortfaktor geringes Potential im Bereich Optimieurng je nach Projekt. </t>
  </si>
  <si>
    <t xml:space="preserve">Je nach Projekt möglich (z.B. Strasse). Der Anbieter zeigt auf, wie die Linienführung und die Einpassung in die Landschaft optimiert werden können, sowohl im Bau- als auch im Endzustand. Für gewisse Projekte auch nicht annwendbar (z.B. Bau einer Fernwärmeleitung). </t>
  </si>
  <si>
    <t>+</t>
  </si>
  <si>
    <t>-</t>
  </si>
  <si>
    <t xml:space="preserve">Selbsteinstufung für das vorliegende Projekt </t>
  </si>
  <si>
    <t xml:space="preserve">Zuschlagskriterien für eine Ausschreibung von Planungsleistungen (PL) und Werkleistungen (WL) 
Ideen und Ansätze für das vorliegende Projekt </t>
  </si>
  <si>
    <t>- Bewertungstool SNBS Infrastruktur</t>
  </si>
  <si>
    <t xml:space="preserve">- Kriterienbeschrieb SNBS  Infrastruktur </t>
  </si>
  <si>
    <t xml:space="preserve">Indikatoren SNBS Infrastruktur 1.0 - Identifikation von möglichen Zuschlagskriterien </t>
  </si>
  <si>
    <t>Selbsteinstufung der Eignung</t>
  </si>
  <si>
    <t xml:space="preserve">Bemerkungen </t>
  </si>
  <si>
    <t>Projektname</t>
  </si>
  <si>
    <t>Autor</t>
  </si>
  <si>
    <t xml:space="preserve">Datum </t>
  </si>
  <si>
    <t>Herr/Frau Muster</t>
  </si>
  <si>
    <r>
      <t xml:space="preserve">Weitere Hilfsmittel: </t>
    </r>
    <r>
      <rPr>
        <sz val="10"/>
        <color theme="1"/>
        <rFont val="Arial Narrow"/>
        <family val="2"/>
      </rPr>
      <t>www.snbs-infrastruktur.ch</t>
    </r>
  </si>
  <si>
    <t>Legende:</t>
  </si>
  <si>
    <t>Beispiel 3: Bauarbeiten im Strassenbereich (Leitungsbau, Belagsarbeiten) im besiedelten Gebiet</t>
  </si>
  <si>
    <t xml:space="preserve">Betroffene Akteure transparent informieren und einen guten Informationsaustausch sicherstellen </t>
  </si>
  <si>
    <t xml:space="preserve">Die Flächennutzung bedingt hier eher die Ausserbetriebnahme von wichtigen Parkplätzen für Konsumenten =&gt; (Wirtschaft) </t>
  </si>
  <si>
    <t xml:space="preserve">Die Kreislaufwirtschaft soll gefördert werden sowie RC-Materialien zum Einsatz kommen </t>
  </si>
  <si>
    <t xml:space="preserve">Beispiel 1: Planersubmission eines Projekts mit starkem Eingriff in begrünte Flächen und hohem Materialumsatz </t>
  </si>
  <si>
    <t>Die Systemabgrenzung ist hier z.B. eine zeitliche in Form der Bauzeit (Gesellschaft und Wirtschaft)</t>
  </si>
  <si>
    <t xml:space="preserve">Zuschlagskriterien für eine Ausschreibung von Planungsleistungen Werkleistungen
Ideen und Ansätze für das vorliegende Projekt </t>
  </si>
  <si>
    <t xml:space="preserve">Zuschlagskriterien für eine Ausschreibung von Planungsleistungen
Ideen und Ansätze für das vorliegende Projekt </t>
  </si>
  <si>
    <t xml:space="preserve">Analysieren, ob im Planungsteam eine Fachperson NH als Schlüsselperson beizuziehen ist </t>
  </si>
  <si>
    <t xml:space="preserve">Pflichtenheft für die Schlüsselperson NH und Konzept auf Stufe Offerte zu wichtigen Themen </t>
  </si>
  <si>
    <t>Analysieren ob Schlüsselperson NH in Offerte Chancen Risiken aus dem SNBS Infrastruktur aufzeigt</t>
  </si>
  <si>
    <t>Aufzeigen in Vorgehenskonzept Minimierung Bauverkehr (Materialkonzept, Bauzeiten, …)</t>
  </si>
  <si>
    <t xml:space="preserve">Konzept wie Ressourcen reduziert oder Material wiederverwertet werden kann </t>
  </si>
  <si>
    <t>Im Materialbewirtschaftungskonzept Lagerung/Zwischenlagerung, Abfall, Wiederverwendung, RC</t>
  </si>
  <si>
    <t>Vorgehenskonzept zu den Themen Emissionen</t>
  </si>
  <si>
    <t xml:space="preserve">Konzept Variantenstudium und Berücksichtigung der Lebenszykluskosten (Berechnungen wo möglich) </t>
  </si>
  <si>
    <t xml:space="preserve">Vorgehenskonzept zum Umgang mit  geschützten Lebensräumen aus Inventaren </t>
  </si>
  <si>
    <t xml:space="preserve">Die gute Erreichbarkeit minimiert Umsatzeinbussen und sichert den Betroffenen auch eine gute Erreichbarkeit ihrer Zielorte (Gesellschaft) </t>
  </si>
  <si>
    <t xml:space="preserve">Die Emissionen während der Bauphase sollen  minimiert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</si>
</sst>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1" x14ac:knownFonts="1">
    <font>
      <sz val="11"/>
      <color theme="1"/>
      <name val="Calibri"/>
      <family val="2"/>
      <scheme val="minor"/>
    </font>
    <font>
      <sz val="11"/>
      <color theme="1"/>
      <name val="Calibri"/>
      <family val="2"/>
      <scheme val="minor"/>
    </font>
    <font>
      <sz val="10"/>
      <color theme="1"/>
      <name val="Arial"/>
      <family val="2"/>
    </font>
    <font>
      <u/>
      <sz val="9"/>
      <color theme="10"/>
      <name val="Arial"/>
      <family val="2"/>
    </font>
    <font>
      <sz val="9"/>
      <color theme="1"/>
      <name val="Arial Narrow"/>
      <family val="2"/>
    </font>
    <font>
      <b/>
      <sz val="12"/>
      <color theme="1"/>
      <name val="Arial Narrow"/>
      <family val="2"/>
    </font>
    <font>
      <b/>
      <sz val="14"/>
      <color theme="1"/>
      <name val="Arial Narrow"/>
      <family val="2"/>
    </font>
    <font>
      <sz val="10"/>
      <color theme="1"/>
      <name val="Arial Narrow"/>
      <family val="2"/>
    </font>
    <font>
      <b/>
      <sz val="10"/>
      <color theme="1"/>
      <name val="Arial Narrow"/>
      <family val="2"/>
    </font>
    <font>
      <b/>
      <sz val="9"/>
      <color theme="1"/>
      <name val="Arial Narrow"/>
      <family val="2"/>
    </font>
    <font>
      <i/>
      <sz val="9"/>
      <color theme="1"/>
      <name val="Arial Narrow"/>
      <family val="2"/>
    </font>
    <font>
      <b/>
      <sz val="12"/>
      <name val="Arial Narrow"/>
      <family val="2"/>
    </font>
    <font>
      <u/>
      <sz val="11"/>
      <color theme="11"/>
      <name val="Calibri"/>
      <family val="2"/>
      <scheme val="minor"/>
    </font>
    <font>
      <u/>
      <sz val="11"/>
      <color theme="10"/>
      <name val="Calibri"/>
      <family val="2"/>
      <scheme val="minor"/>
    </font>
    <font>
      <sz val="11"/>
      <color theme="1"/>
      <name val="Arial Narrow"/>
      <family val="2"/>
    </font>
    <font>
      <b/>
      <sz val="11"/>
      <color theme="1"/>
      <name val="Arial Narrow"/>
      <family val="2"/>
    </font>
    <font>
      <b/>
      <i/>
      <sz val="10"/>
      <color theme="1"/>
      <name val="Arial Narrow"/>
      <family val="2"/>
    </font>
    <font>
      <sz val="8"/>
      <color theme="1"/>
      <name val="Arial Narrow"/>
      <family val="2"/>
    </font>
    <font>
      <b/>
      <i/>
      <sz val="11"/>
      <color theme="1"/>
      <name val="Arial Narrow"/>
      <family val="2"/>
    </font>
    <font>
      <b/>
      <sz val="11"/>
      <color rgb="FFFF0000"/>
      <name val="Arial Narrow"/>
      <family val="2"/>
    </font>
    <font>
      <b/>
      <sz val="11"/>
      <color theme="0" tint="-0.499984740745262"/>
      <name val="Arial Narrow"/>
      <family val="2"/>
    </font>
    <font>
      <b/>
      <u/>
      <sz val="11"/>
      <color theme="1"/>
      <name val="Arial Narrow"/>
      <family val="2"/>
    </font>
    <font>
      <sz val="10"/>
      <color rgb="FFFF0000"/>
      <name val="Arial Narrow"/>
      <family val="2"/>
    </font>
    <font>
      <sz val="10"/>
      <name val="Arial Narrow"/>
      <family val="2"/>
    </font>
    <font>
      <b/>
      <sz val="11"/>
      <color rgb="FF62C4DD"/>
      <name val="Arial Narrow"/>
      <family val="2"/>
    </font>
    <font>
      <b/>
      <sz val="11"/>
      <color rgb="FF92D050"/>
      <name val="Arial Narrow"/>
      <family val="2"/>
    </font>
    <font>
      <sz val="10"/>
      <color theme="0" tint="-0.499984740745262"/>
      <name val="Arial Narrow"/>
      <family val="2"/>
    </font>
    <font>
      <sz val="10"/>
      <color rgb="FF62C4DD"/>
      <name val="Arial Narrow"/>
      <family val="2"/>
    </font>
    <font>
      <sz val="10"/>
      <color rgb="FF92D050"/>
      <name val="Arial Narrow"/>
      <family val="2"/>
    </font>
    <font>
      <b/>
      <sz val="10"/>
      <color theme="0" tint="-0.499984740745262"/>
      <name val="Arial Narrow"/>
      <family val="2"/>
    </font>
    <font>
      <b/>
      <sz val="10"/>
      <color rgb="FFFF0000"/>
      <name val="Arial Narrow"/>
      <family val="2"/>
    </font>
    <font>
      <b/>
      <sz val="10"/>
      <color rgb="FF62C4DD"/>
      <name val="Arial Narrow"/>
      <family val="2"/>
    </font>
    <font>
      <b/>
      <sz val="10"/>
      <color rgb="FF92D050"/>
      <name val="Arial Narrow"/>
      <family val="2"/>
    </font>
    <font>
      <sz val="9"/>
      <name val="Arial Narrow"/>
      <family val="2"/>
    </font>
    <font>
      <i/>
      <sz val="10"/>
      <color theme="1"/>
      <name val="Arial Narrow"/>
      <family val="2"/>
    </font>
    <font>
      <b/>
      <sz val="14"/>
      <color theme="0"/>
      <name val="Arial Narrow"/>
      <family val="2"/>
    </font>
    <font>
      <b/>
      <sz val="12"/>
      <color theme="0"/>
      <name val="Arial Narrow"/>
      <family val="2"/>
    </font>
    <font>
      <sz val="10"/>
      <color rgb="FFF8696B"/>
      <name val="Arial Narrow"/>
      <family val="2"/>
    </font>
    <font>
      <b/>
      <sz val="9"/>
      <color theme="0" tint="-0.499984740745262"/>
      <name val="Arial Narrow"/>
      <family val="2"/>
    </font>
    <font>
      <b/>
      <sz val="9"/>
      <color rgb="FFDF2626"/>
      <name val="Arial Narrow"/>
      <family val="2"/>
    </font>
    <font>
      <b/>
      <sz val="9"/>
      <color rgb="FF5CBFD9"/>
      <name val="Arial Narrow"/>
      <family val="2"/>
    </font>
    <font>
      <b/>
      <sz val="9"/>
      <color rgb="FF63BE7B"/>
      <name val="Arial Narrow"/>
      <family val="2"/>
    </font>
    <font>
      <b/>
      <sz val="10"/>
      <color rgb="FF63BE7B"/>
      <name val="Arial Narrow"/>
      <family val="2"/>
    </font>
    <font>
      <b/>
      <sz val="10"/>
      <color rgb="FFFFAD69"/>
      <name val="Arial Narrow"/>
      <family val="2"/>
    </font>
    <font>
      <b/>
      <sz val="10"/>
      <color rgb="FFF8696B"/>
      <name val="Arial Narrow"/>
      <family val="2"/>
    </font>
    <font>
      <sz val="9"/>
      <color theme="0" tint="-0.14999847407452621"/>
      <name val="Arial Narrow"/>
      <family val="2"/>
    </font>
    <font>
      <sz val="11"/>
      <color theme="0" tint="-0.14999847407452621"/>
      <name val="Arial Narrow"/>
      <family val="2"/>
    </font>
    <font>
      <b/>
      <sz val="9"/>
      <color theme="0" tint="-0.14999847407452621"/>
      <name val="Arial Narrow"/>
      <family val="2"/>
    </font>
    <font>
      <b/>
      <sz val="20"/>
      <color theme="0" tint="-0.249977111117893"/>
      <name val="Calibri"/>
      <family val="2"/>
    </font>
    <font>
      <b/>
      <sz val="9"/>
      <color theme="0" tint="-0.249977111117893"/>
      <name val="Arial Narrow"/>
      <family val="2"/>
    </font>
    <font>
      <sz val="9"/>
      <color theme="0" tint="-0.249977111117893"/>
      <name val="Arial Narrow"/>
      <family val="2"/>
    </font>
    <font>
      <b/>
      <i/>
      <sz val="9"/>
      <color theme="1"/>
      <name val="Arial Narrow"/>
      <family val="2"/>
    </font>
    <font>
      <sz val="10"/>
      <color rgb="FFA7D979"/>
      <name val="Arial Narrow"/>
      <family val="2"/>
    </font>
    <font>
      <b/>
      <sz val="16"/>
      <color theme="1"/>
      <name val="Arial Narrow"/>
      <family val="2"/>
    </font>
    <font>
      <b/>
      <sz val="11"/>
      <name val="Arial Narrow"/>
      <family val="2"/>
    </font>
    <font>
      <sz val="14"/>
      <color theme="1"/>
      <name val="Arial Narrow"/>
      <family val="2"/>
    </font>
    <font>
      <sz val="11"/>
      <name val="Arial Narrow"/>
      <family val="2"/>
    </font>
    <font>
      <sz val="16"/>
      <color theme="1"/>
      <name val="Arial Narrow"/>
      <family val="2"/>
    </font>
    <font>
      <sz val="16"/>
      <name val="Arial Narrow"/>
      <family val="2"/>
    </font>
    <font>
      <sz val="12"/>
      <color theme="1"/>
      <name val="Arial Narrow"/>
      <family val="2"/>
    </font>
    <font>
      <sz val="12"/>
      <name val="Arial Narrow"/>
      <family val="2"/>
    </font>
  </fonts>
  <fills count="2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0F0A0"/>
        <bgColor indexed="64"/>
      </patternFill>
    </fill>
    <fill>
      <patternFill patternType="solid">
        <fgColor rgb="FFA5DCEB"/>
        <bgColor indexed="64"/>
      </patternFill>
    </fill>
    <fill>
      <patternFill patternType="solid">
        <fgColor rgb="FFFB959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DA799"/>
        <bgColor indexed="64"/>
      </patternFill>
    </fill>
    <fill>
      <patternFill patternType="solid">
        <fgColor rgb="FF63BE7B"/>
        <bgColor indexed="64"/>
      </patternFill>
    </fill>
    <fill>
      <patternFill patternType="solid">
        <fgColor rgb="FFF8696B"/>
        <bgColor indexed="64"/>
      </patternFill>
    </fill>
    <fill>
      <patternFill patternType="solid">
        <fgColor rgb="FFFFEB84"/>
        <bgColor indexed="64"/>
      </patternFill>
    </fill>
    <fill>
      <patternFill patternType="solid">
        <fgColor rgb="FFDF2626"/>
        <bgColor indexed="64"/>
      </patternFill>
    </fill>
    <fill>
      <patternFill patternType="solid">
        <fgColor rgb="FF5CBFD9"/>
        <bgColor indexed="64"/>
      </patternFill>
    </fill>
    <fill>
      <patternFill patternType="solid">
        <fgColor rgb="FF6CAC34"/>
        <bgColor indexed="64"/>
      </patternFill>
    </fill>
    <fill>
      <patternFill patternType="lightTrellis">
        <fgColor theme="0" tint="-0.14996795556505021"/>
        <bgColor indexed="65"/>
      </patternFill>
    </fill>
    <fill>
      <patternFill patternType="lightTrellis">
        <fgColor theme="3"/>
      </patternFill>
    </fill>
    <fill>
      <patternFill patternType="solid">
        <fgColor rgb="FFC00000"/>
        <bgColor theme="0" tint="-0.14996795556505021"/>
      </patternFill>
    </fill>
    <fill>
      <patternFill patternType="solid">
        <fgColor theme="5"/>
        <bgColor theme="0" tint="-0.14996795556505021"/>
      </patternFill>
    </fill>
    <fill>
      <patternFill patternType="solid">
        <fgColor rgb="FF92D050"/>
        <bgColor theme="3"/>
      </patternFill>
    </fill>
    <fill>
      <patternFill patternType="lightUp">
        <fgColor theme="5" tint="-0.24994659260841701"/>
        <bgColor rgb="FF92D050"/>
      </patternFill>
    </fill>
    <fill>
      <patternFill patternType="lightHorizontal">
        <fgColor theme="5" tint="-0.24994659260841701"/>
        <bgColor rgb="FF92D050"/>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auto="1"/>
      </top>
      <bottom/>
      <diagonal/>
    </border>
    <border>
      <left style="thin">
        <color auto="1"/>
      </left>
      <right style="medium">
        <color indexed="64"/>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auto="1"/>
      </bottom>
      <diagonal/>
    </border>
    <border>
      <left style="thin">
        <color auto="1"/>
      </left>
      <right/>
      <top style="medium">
        <color auto="1"/>
      </top>
      <bottom/>
      <diagonal/>
    </border>
    <border>
      <left/>
      <right/>
      <top style="medium">
        <color auto="1"/>
      </top>
      <bottom style="thin">
        <color auto="1"/>
      </bottom>
      <diagonal/>
    </border>
    <border>
      <left/>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style="medium">
        <color auto="1"/>
      </left>
      <right/>
      <top style="thin">
        <color indexed="64"/>
      </top>
      <bottom style="medium">
        <color indexed="64"/>
      </bottom>
      <diagonal/>
    </border>
    <border>
      <left style="medium">
        <color auto="1"/>
      </left>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rgb="FFF8696B"/>
      </right>
      <top/>
      <bottom/>
      <diagonal/>
    </border>
    <border>
      <left style="thin">
        <color rgb="FFF8696B"/>
      </left>
      <right style="thin">
        <color rgb="FF5CBFD9"/>
      </right>
      <top/>
      <bottom/>
      <diagonal/>
    </border>
    <border>
      <left/>
      <right style="thin">
        <color rgb="FF63BE7B"/>
      </right>
      <top/>
      <bottom/>
      <diagonal/>
    </border>
    <border>
      <left style="thin">
        <color indexed="64"/>
      </left>
      <right style="medium">
        <color indexed="64"/>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5">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836">
    <xf numFmtId="0" fontId="0" fillId="0" borderId="0" xfId="0"/>
    <xf numFmtId="0" fontId="0" fillId="0" borderId="0" xfId="0"/>
    <xf numFmtId="12" fontId="4" fillId="0" borderId="13" xfId="0" applyNumberFormat="1" applyFont="1" applyFill="1" applyBorder="1" applyAlignment="1" applyProtection="1">
      <alignment horizontal="center" vertical="top" wrapText="1"/>
    </xf>
    <xf numFmtId="0" fontId="5" fillId="0" borderId="0" xfId="0" applyFont="1" applyAlignment="1" applyProtection="1">
      <alignment horizontal="left" vertical="top" wrapText="1"/>
    </xf>
    <xf numFmtId="0" fontId="4" fillId="0" borderId="0" xfId="0" applyFont="1" applyFill="1" applyBorder="1" applyAlignment="1" applyProtection="1">
      <alignment vertical="center"/>
    </xf>
    <xf numFmtId="0" fontId="0" fillId="0" borderId="0" xfId="0" applyProtection="1"/>
    <xf numFmtId="0" fontId="7"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0" xfId="0" applyFont="1" applyFill="1" applyBorder="1" applyAlignment="1" applyProtection="1">
      <alignment vertical="center" wrapText="1"/>
    </xf>
    <xf numFmtId="0" fontId="4" fillId="0" borderId="0" xfId="0" applyFont="1" applyAlignment="1" applyProtection="1">
      <alignment horizontal="left" vertical="top" wrapText="1"/>
    </xf>
    <xf numFmtId="0" fontId="4" fillId="0" borderId="0" xfId="0" applyFont="1" applyFill="1" applyBorder="1" applyAlignment="1" applyProtection="1">
      <alignment vertical="center" wrapText="1"/>
    </xf>
    <xf numFmtId="0" fontId="4" fillId="0" borderId="0" xfId="0" applyFont="1" applyBorder="1" applyAlignment="1" applyProtection="1">
      <alignment horizontal="left" vertical="top" wrapText="1"/>
    </xf>
    <xf numFmtId="0" fontId="9" fillId="5" borderId="8"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9" fillId="0" borderId="12" xfId="0" applyFont="1" applyFill="1" applyBorder="1" applyAlignment="1" applyProtection="1">
      <alignment horizontal="left" vertical="top" wrapText="1"/>
    </xf>
    <xf numFmtId="12" fontId="4" fillId="0" borderId="13" xfId="0" applyNumberFormat="1" applyFont="1" applyFill="1" applyBorder="1" applyAlignment="1" applyProtection="1">
      <alignment horizontal="left" vertical="top"/>
    </xf>
    <xf numFmtId="12" fontId="10" fillId="0" borderId="13" xfId="0" applyNumberFormat="1" applyFont="1" applyFill="1" applyBorder="1" applyAlignment="1" applyProtection="1">
      <alignment horizontal="right" vertical="top"/>
    </xf>
    <xf numFmtId="1" fontId="10" fillId="0" borderId="13" xfId="0" applyNumberFormat="1" applyFont="1" applyFill="1" applyBorder="1" applyAlignment="1" applyProtection="1">
      <alignment horizontal="center" vertical="top"/>
    </xf>
    <xf numFmtId="12" fontId="10" fillId="0" borderId="14" xfId="0" applyNumberFormat="1" applyFont="1" applyFill="1" applyBorder="1" applyAlignment="1" applyProtection="1">
      <alignment horizontal="left" vertical="top"/>
    </xf>
    <xf numFmtId="0" fontId="0" fillId="0" borderId="0" xfId="0" applyAlignment="1">
      <alignment wrapText="1"/>
    </xf>
    <xf numFmtId="0" fontId="4" fillId="0" borderId="8" xfId="0" applyFont="1" applyBorder="1" applyAlignment="1" applyProtection="1">
      <alignment horizontal="left" vertical="top" wrapText="1"/>
      <protection locked="0"/>
    </xf>
    <xf numFmtId="0" fontId="4" fillId="0" borderId="18" xfId="0" applyFont="1" applyFill="1" applyBorder="1" applyAlignment="1" applyProtection="1">
      <alignment horizontal="left" vertical="top" wrapText="1"/>
    </xf>
    <xf numFmtId="0" fontId="9" fillId="7" borderId="8" xfId="0" applyFont="1" applyFill="1" applyBorder="1" applyAlignment="1" applyProtection="1">
      <alignment horizontal="left" vertical="top" wrapText="1"/>
    </xf>
    <xf numFmtId="0" fontId="9" fillId="6" borderId="8" xfId="0" applyFont="1" applyFill="1" applyBorder="1" applyAlignment="1" applyProtection="1">
      <alignment horizontal="left" vertical="top" wrapText="1"/>
    </xf>
    <xf numFmtId="0" fontId="14" fillId="0" borderId="0" xfId="0" applyFont="1" applyProtection="1"/>
    <xf numFmtId="0" fontId="14" fillId="0" borderId="0" xfId="0" applyFont="1" applyAlignment="1" applyProtection="1">
      <alignment horizontal="left" wrapText="1"/>
    </xf>
    <xf numFmtId="0" fontId="14" fillId="0" borderId="0" xfId="0" applyFont="1" applyAlignment="1" applyProtection="1">
      <alignment horizontal="left" vertical="top" wrapText="1"/>
    </xf>
    <xf numFmtId="0" fontId="0" fillId="0" borderId="0" xfId="0" applyFill="1"/>
    <xf numFmtId="0" fontId="0" fillId="0" borderId="0" xfId="0" applyFill="1" applyProtection="1"/>
    <xf numFmtId="0" fontId="14" fillId="2" borderId="0" xfId="0" applyFont="1" applyFill="1" applyProtection="1"/>
    <xf numFmtId="0" fontId="8" fillId="2" borderId="21" xfId="0" applyFont="1" applyFill="1" applyBorder="1" applyAlignment="1" applyProtection="1">
      <alignment horizontal="left" vertical="top"/>
    </xf>
    <xf numFmtId="0" fontId="14" fillId="2" borderId="22" xfId="0" applyFont="1" applyFill="1" applyBorder="1" applyProtection="1"/>
    <xf numFmtId="0" fontId="8" fillId="2" borderId="34" xfId="0" applyFont="1" applyFill="1" applyBorder="1" applyAlignment="1" applyProtection="1">
      <alignment vertical="top" wrapText="1"/>
    </xf>
    <xf numFmtId="9" fontId="7" fillId="3" borderId="4" xfId="3" applyFont="1" applyFill="1" applyBorder="1" applyAlignment="1" applyProtection="1">
      <alignment horizontal="center" vertical="center" wrapText="1"/>
    </xf>
    <xf numFmtId="9" fontId="7" fillId="3" borderId="15" xfId="3" applyFont="1" applyFill="1" applyBorder="1" applyAlignment="1" applyProtection="1">
      <alignment horizontal="center" vertical="center" wrapText="1"/>
    </xf>
    <xf numFmtId="9" fontId="7" fillId="3" borderId="9" xfId="3" applyFont="1" applyFill="1" applyBorder="1" applyAlignment="1" applyProtection="1">
      <alignment horizontal="center" vertical="center" wrapText="1"/>
    </xf>
    <xf numFmtId="0" fontId="14" fillId="2" borderId="0" xfId="0" applyFont="1" applyFill="1" applyAlignment="1" applyProtection="1">
      <alignment horizontal="center"/>
    </xf>
    <xf numFmtId="0" fontId="15" fillId="2" borderId="0" xfId="0" applyFont="1" applyFill="1" applyBorder="1" applyAlignment="1" applyProtection="1">
      <alignment horizontal="center"/>
    </xf>
    <xf numFmtId="0" fontId="14" fillId="0" borderId="0" xfId="0" applyFont="1" applyAlignment="1" applyProtection="1">
      <alignment horizontal="center"/>
    </xf>
    <xf numFmtId="0" fontId="14" fillId="0" borderId="0" xfId="0" applyFont="1" applyFill="1" applyProtection="1"/>
    <xf numFmtId="0" fontId="14" fillId="0" borderId="0" xfId="0" applyFont="1" applyFill="1" applyAlignment="1" applyProtection="1">
      <alignment horizontal="center"/>
    </xf>
    <xf numFmtId="0" fontId="5" fillId="0" borderId="0" xfId="0" applyFont="1" applyFill="1" applyProtection="1"/>
    <xf numFmtId="0" fontId="14" fillId="0" borderId="0" xfId="0" applyFont="1" applyFill="1" applyAlignment="1" applyProtection="1"/>
    <xf numFmtId="0" fontId="7" fillId="0" borderId="0" xfId="0" applyFont="1" applyFill="1" applyProtection="1"/>
    <xf numFmtId="0" fontId="7" fillId="0" borderId="0" xfId="0" applyFont="1" applyFill="1" applyAlignment="1" applyProtection="1"/>
    <xf numFmtId="0" fontId="14" fillId="0" borderId="0" xfId="0" applyFont="1"/>
    <xf numFmtId="1" fontId="7" fillId="5" borderId="42" xfId="0" applyNumberFormat="1" applyFont="1" applyFill="1" applyBorder="1" applyAlignment="1" applyProtection="1">
      <alignment horizontal="center" vertical="center"/>
    </xf>
    <xf numFmtId="1" fontId="7" fillId="5" borderId="38" xfId="0" applyNumberFormat="1" applyFont="1" applyFill="1" applyBorder="1" applyAlignment="1" applyProtection="1">
      <alignment horizontal="center" vertical="center"/>
    </xf>
    <xf numFmtId="1" fontId="7" fillId="5" borderId="43" xfId="0" applyNumberFormat="1" applyFont="1" applyFill="1" applyBorder="1" applyAlignment="1" applyProtection="1">
      <alignment horizontal="center" vertical="center"/>
    </xf>
    <xf numFmtId="1" fontId="7" fillId="8" borderId="42" xfId="0" applyNumberFormat="1" applyFont="1" applyFill="1" applyBorder="1" applyAlignment="1" applyProtection="1">
      <alignment horizontal="center" vertical="center"/>
    </xf>
    <xf numFmtId="1" fontId="7" fillId="8" borderId="38" xfId="0" applyNumberFormat="1" applyFont="1" applyFill="1" applyBorder="1" applyAlignment="1" applyProtection="1">
      <alignment horizontal="center" vertical="center"/>
    </xf>
    <xf numFmtId="1" fontId="7" fillId="7" borderId="42" xfId="0" applyNumberFormat="1" applyFont="1" applyFill="1" applyBorder="1" applyAlignment="1" applyProtection="1">
      <alignment horizontal="center" vertical="center"/>
    </xf>
    <xf numFmtId="1" fontId="7" fillId="7" borderId="38" xfId="0" applyNumberFormat="1" applyFont="1" applyFill="1" applyBorder="1" applyAlignment="1" applyProtection="1">
      <alignment horizontal="center" vertical="center"/>
    </xf>
    <xf numFmtId="1" fontId="7" fillId="7" borderId="43"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1" fontId="7" fillId="6" borderId="38" xfId="0" applyNumberFormat="1" applyFont="1" applyFill="1" applyBorder="1" applyAlignment="1" applyProtection="1">
      <alignment horizontal="center" vertical="center"/>
    </xf>
    <xf numFmtId="0" fontId="8" fillId="2" borderId="21" xfId="0" applyFont="1" applyFill="1" applyBorder="1" applyAlignment="1" applyProtection="1">
      <alignment vertical="top"/>
    </xf>
    <xf numFmtId="0" fontId="8" fillId="2" borderId="0" xfId="0" applyFont="1" applyFill="1" applyBorder="1" applyAlignment="1" applyProtection="1">
      <alignment horizontal="center" vertical="center" wrapText="1"/>
    </xf>
    <xf numFmtId="1" fontId="7" fillId="2" borderId="42" xfId="0" applyNumberFormat="1" applyFont="1" applyFill="1" applyBorder="1" applyAlignment="1" applyProtection="1">
      <alignment horizontal="center" vertical="center"/>
    </xf>
    <xf numFmtId="1" fontId="7" fillId="2" borderId="38" xfId="0" applyNumberFormat="1" applyFont="1" applyFill="1" applyBorder="1" applyAlignment="1" applyProtection="1">
      <alignment horizontal="center" vertical="center"/>
    </xf>
    <xf numFmtId="1" fontId="7" fillId="2" borderId="43" xfId="0" applyNumberFormat="1" applyFont="1" applyFill="1" applyBorder="1" applyAlignment="1" applyProtection="1">
      <alignment horizontal="center" vertical="center"/>
    </xf>
    <xf numFmtId="1" fontId="7" fillId="2" borderId="0" xfId="0" applyNumberFormat="1" applyFont="1" applyFill="1" applyBorder="1" applyAlignment="1" applyProtection="1">
      <alignment horizontal="center" vertical="center"/>
    </xf>
    <xf numFmtId="0" fontId="7" fillId="0" borderId="0" xfId="0" applyFont="1" applyFill="1" applyAlignment="1" applyProtection="1">
      <alignment vertical="center" wrapText="1"/>
    </xf>
    <xf numFmtId="9" fontId="18" fillId="0" borderId="0" xfId="3" applyFont="1" applyFill="1" applyAlignment="1" applyProtection="1">
      <alignment horizontal="center"/>
    </xf>
    <xf numFmtId="0" fontId="18" fillId="0" borderId="0" xfId="0" applyFont="1" applyFill="1" applyAlignment="1" applyProtection="1">
      <alignment horizontal="center"/>
    </xf>
    <xf numFmtId="1" fontId="18" fillId="0" borderId="0" xfId="0" applyNumberFormat="1" applyFont="1" applyFill="1" applyAlignment="1" applyProtection="1">
      <alignment horizontal="center"/>
    </xf>
    <xf numFmtId="0" fontId="4" fillId="2" borderId="8" xfId="0" applyFont="1" applyFill="1" applyBorder="1" applyAlignment="1" applyProtection="1">
      <alignment horizontal="left" vertical="top" wrapText="1"/>
    </xf>
    <xf numFmtId="0" fontId="14" fillId="0" borderId="0" xfId="0" applyFont="1" applyFill="1" applyAlignment="1" applyProtection="1">
      <alignment horizontal="center"/>
    </xf>
    <xf numFmtId="0" fontId="4" fillId="0" borderId="8" xfId="0" applyFont="1" applyFill="1" applyBorder="1" applyAlignment="1" applyProtection="1">
      <alignment horizontal="left" vertical="top"/>
    </xf>
    <xf numFmtId="0" fontId="4" fillId="2" borderId="8" xfId="0" applyFont="1" applyFill="1" applyBorder="1" applyAlignment="1" applyProtection="1">
      <alignment horizontal="left" vertical="top"/>
    </xf>
    <xf numFmtId="12" fontId="4" fillId="0" borderId="38" xfId="0" applyNumberFormat="1" applyFont="1" applyFill="1" applyBorder="1" applyAlignment="1" applyProtection="1">
      <alignment horizontal="center" vertical="top" wrapText="1"/>
    </xf>
    <xf numFmtId="0" fontId="4" fillId="0" borderId="35" xfId="0" applyFont="1" applyBorder="1" applyAlignment="1" applyProtection="1">
      <alignment horizontal="left" wrapText="1"/>
    </xf>
    <xf numFmtId="0" fontId="4" fillId="0" borderId="28" xfId="0" applyFont="1" applyBorder="1" applyAlignment="1" applyProtection="1">
      <alignment horizontal="left" wrapText="1"/>
    </xf>
    <xf numFmtId="0" fontId="4" fillId="0" borderId="30" xfId="0" applyFont="1" applyBorder="1" applyAlignment="1" applyProtection="1">
      <alignment horizontal="left" wrapText="1"/>
    </xf>
    <xf numFmtId="0" fontId="15" fillId="0" borderId="0" xfId="0" applyFont="1" applyAlignment="1" applyProtection="1">
      <alignment horizontal="left" wrapText="1"/>
    </xf>
    <xf numFmtId="12" fontId="4" fillId="0" borderId="0" xfId="0" applyNumberFormat="1" applyFont="1" applyFill="1" applyBorder="1" applyAlignment="1" applyProtection="1">
      <alignment horizontal="center" vertical="top" wrapText="1"/>
    </xf>
    <xf numFmtId="0" fontId="4" fillId="0" borderId="0" xfId="0" applyFont="1" applyAlignment="1" applyProtection="1">
      <alignment horizontal="center" vertical="top" wrapText="1"/>
    </xf>
    <xf numFmtId="0" fontId="7" fillId="0" borderId="0" xfId="0" applyFont="1" applyAlignment="1" applyProtection="1">
      <alignment horizontal="center" vertical="center"/>
    </xf>
    <xf numFmtId="0" fontId="14"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4" fillId="0" borderId="0" xfId="0" applyFont="1" applyFill="1" applyAlignment="1" applyProtection="1">
      <alignment horizontal="center" vertical="center"/>
    </xf>
    <xf numFmtId="0" fontId="15" fillId="0" borderId="0" xfId="0" applyFont="1" applyProtection="1"/>
    <xf numFmtId="0" fontId="8" fillId="0" borderId="0" xfId="0" applyFont="1" applyFill="1" applyBorder="1" applyAlignment="1" applyProtection="1">
      <alignment vertical="center" wrapText="1"/>
    </xf>
    <xf numFmtId="0" fontId="17" fillId="0" borderId="0" xfId="0" applyFont="1" applyFill="1" applyAlignment="1" applyProtection="1">
      <alignment horizontal="center"/>
    </xf>
    <xf numFmtId="0" fontId="4" fillId="0" borderId="0" xfId="0" applyFont="1" applyAlignment="1" applyProtection="1">
      <alignment horizontal="center" vertical="center"/>
    </xf>
    <xf numFmtId="0" fontId="8" fillId="2" borderId="0" xfId="0" applyFont="1" applyFill="1" applyBorder="1" applyAlignment="1" applyProtection="1">
      <alignment horizontal="center" vertical="center"/>
    </xf>
    <xf numFmtId="164" fontId="7" fillId="0" borderId="6" xfId="3" applyNumberFormat="1"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8" fillId="0" borderId="0" xfId="0" applyFont="1" applyAlignment="1" applyProtection="1">
      <alignment horizontal="center" vertical="center"/>
    </xf>
    <xf numFmtId="0" fontId="9" fillId="5" borderId="39" xfId="0" applyFont="1" applyFill="1" applyBorder="1" applyAlignment="1" applyProtection="1">
      <alignment horizontal="left" vertical="top" wrapText="1"/>
    </xf>
    <xf numFmtId="0" fontId="4" fillId="2" borderId="37"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12" fontId="4" fillId="0" borderId="31" xfId="0" applyNumberFormat="1" applyFont="1" applyFill="1" applyBorder="1" applyAlignment="1" applyProtection="1">
      <alignment horizontal="center" vertical="top" wrapText="1"/>
    </xf>
    <xf numFmtId="0" fontId="9" fillId="5" borderId="4" xfId="0" applyFont="1" applyFill="1" applyBorder="1" applyAlignment="1" applyProtection="1">
      <alignment horizontal="left" vertical="top" wrapText="1"/>
    </xf>
    <xf numFmtId="0" fontId="9" fillId="5" borderId="6"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6" xfId="0" applyFont="1" applyFill="1" applyBorder="1" applyAlignment="1" applyProtection="1">
      <alignment horizontal="left" vertical="top" wrapText="1"/>
    </xf>
    <xf numFmtId="0" fontId="9" fillId="6" borderId="4" xfId="0" applyFont="1" applyFill="1" applyBorder="1" applyAlignment="1" applyProtection="1">
      <alignment horizontal="left" vertical="top" wrapText="1"/>
    </xf>
    <xf numFmtId="0" fontId="9" fillId="6" borderId="6" xfId="0" applyFont="1" applyFill="1" applyBorder="1" applyAlignment="1" applyProtection="1">
      <alignment horizontal="left" vertical="top" wrapText="1"/>
    </xf>
    <xf numFmtId="0" fontId="8" fillId="2" borderId="22" xfId="0" applyFont="1" applyFill="1" applyBorder="1" applyAlignment="1" applyProtection="1">
      <alignment horizontal="left" vertical="top" wrapText="1"/>
    </xf>
    <xf numFmtId="164" fontId="7" fillId="0" borderId="16" xfId="3" applyNumberFormat="1" applyFont="1" applyFill="1" applyBorder="1" applyAlignment="1" applyProtection="1">
      <alignment horizontal="center" vertical="center" wrapText="1"/>
    </xf>
    <xf numFmtId="164" fontId="7" fillId="0" borderId="11" xfId="3" applyNumberFormat="1" applyFont="1" applyFill="1" applyBorder="1" applyAlignment="1" applyProtection="1">
      <alignment horizontal="center" vertical="center" wrapText="1"/>
    </xf>
    <xf numFmtId="0" fontId="4" fillId="0" borderId="35"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1" xfId="0" applyFont="1" applyBorder="1" applyAlignment="1" applyProtection="1">
      <alignment horizontal="center" vertical="center"/>
    </xf>
    <xf numFmtId="0" fontId="8" fillId="0" borderId="28" xfId="0" applyFont="1" applyBorder="1" applyAlignment="1" applyProtection="1">
      <alignment horizontal="left" vertical="center"/>
    </xf>
    <xf numFmtId="0" fontId="7" fillId="0" borderId="35"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0" xfId="0" applyFont="1" applyBorder="1" applyAlignment="1" applyProtection="1">
      <alignment horizontal="center" vertical="center"/>
    </xf>
    <xf numFmtId="0" fontId="15" fillId="0" borderId="28" xfId="0" applyFont="1" applyBorder="1" applyProtection="1"/>
    <xf numFmtId="0" fontId="7" fillId="9" borderId="2" xfId="0" applyFont="1" applyFill="1" applyBorder="1" applyAlignment="1" applyProtection="1">
      <alignment horizontal="center" vertical="center"/>
    </xf>
    <xf numFmtId="0" fontId="14" fillId="0" borderId="0" xfId="0" applyFont="1" applyFill="1" applyAlignment="1" applyProtection="1">
      <alignment vertical="center"/>
    </xf>
    <xf numFmtId="0" fontId="15" fillId="0" borderId="0" xfId="0" applyFont="1" applyFill="1" applyBorder="1" applyAlignment="1" applyProtection="1">
      <alignment vertical="center"/>
    </xf>
    <xf numFmtId="0" fontId="14" fillId="0" borderId="0" xfId="0" applyFont="1" applyAlignment="1" applyProtection="1">
      <alignment vertical="center"/>
    </xf>
    <xf numFmtId="0" fontId="7" fillId="0" borderId="0" xfId="0" applyFont="1" applyFill="1" applyAlignment="1" applyProtection="1">
      <alignment vertical="center"/>
    </xf>
    <xf numFmtId="0" fontId="14" fillId="0" borderId="0" xfId="0" applyFont="1" applyAlignment="1" applyProtection="1">
      <alignment horizontal="center" vertical="center"/>
    </xf>
    <xf numFmtId="0" fontId="14" fillId="0" borderId="0" xfId="0" applyFont="1" applyFill="1"/>
    <xf numFmtId="1" fontId="7" fillId="5" borderId="44" xfId="0" applyNumberFormat="1" applyFont="1" applyFill="1" applyBorder="1" applyAlignment="1" applyProtection="1">
      <alignment horizontal="center" vertical="center"/>
    </xf>
    <xf numFmtId="1" fontId="7" fillId="5" borderId="45" xfId="0" applyNumberFormat="1" applyFont="1" applyFill="1" applyBorder="1" applyAlignment="1" applyProtection="1">
      <alignment horizontal="center" vertical="center"/>
    </xf>
    <xf numFmtId="1" fontId="7" fillId="5" borderId="46" xfId="0" applyNumberFormat="1" applyFont="1" applyFill="1" applyBorder="1" applyAlignment="1" applyProtection="1">
      <alignment horizontal="center" vertical="center"/>
    </xf>
    <xf numFmtId="1" fontId="7" fillId="8" borderId="44" xfId="0" applyNumberFormat="1" applyFont="1" applyFill="1" applyBorder="1" applyAlignment="1" applyProtection="1">
      <alignment horizontal="center" vertical="center"/>
    </xf>
    <xf numFmtId="1" fontId="7" fillId="8" borderId="45" xfId="0" applyNumberFormat="1" applyFont="1" applyFill="1" applyBorder="1" applyAlignment="1" applyProtection="1">
      <alignment horizontal="center" vertical="center"/>
    </xf>
    <xf numFmtId="1" fontId="7" fillId="7" borderId="44" xfId="0" applyNumberFormat="1" applyFont="1" applyFill="1" applyBorder="1" applyAlignment="1" applyProtection="1">
      <alignment horizontal="center" vertical="center"/>
    </xf>
    <xf numFmtId="1" fontId="7" fillId="7" borderId="45" xfId="0" applyNumberFormat="1" applyFont="1" applyFill="1" applyBorder="1" applyAlignment="1" applyProtection="1">
      <alignment horizontal="center" vertical="center"/>
    </xf>
    <xf numFmtId="1" fontId="7" fillId="7" borderId="46" xfId="0" applyNumberFormat="1" applyFont="1" applyFill="1" applyBorder="1" applyAlignment="1" applyProtection="1">
      <alignment horizontal="center" vertical="center"/>
    </xf>
    <xf numFmtId="1" fontId="7" fillId="6" borderId="47" xfId="0" applyNumberFormat="1" applyFont="1" applyFill="1" applyBorder="1" applyAlignment="1" applyProtection="1">
      <alignment horizontal="center" vertical="center"/>
    </xf>
    <xf numFmtId="1" fontId="7" fillId="6" borderId="45" xfId="0" applyNumberFormat="1" applyFont="1" applyFill="1" applyBorder="1" applyAlignment="1" applyProtection="1">
      <alignment horizontal="center" vertical="center"/>
    </xf>
    <xf numFmtId="1" fontId="7" fillId="6" borderId="46" xfId="0" applyNumberFormat="1" applyFont="1" applyFill="1" applyBorder="1" applyAlignment="1" applyProtection="1">
      <alignment horizontal="center" vertical="center"/>
    </xf>
    <xf numFmtId="0" fontId="8" fillId="0" borderId="0" xfId="0" applyFont="1" applyFill="1" applyAlignment="1" applyProtection="1">
      <alignment vertical="center" wrapText="1"/>
    </xf>
    <xf numFmtId="0" fontId="7" fillId="0" borderId="8" xfId="0" applyFont="1" applyFill="1" applyBorder="1" applyAlignment="1" applyProtection="1">
      <alignment vertical="center" wrapText="1"/>
    </xf>
    <xf numFmtId="0" fontId="21" fillId="0" borderId="0" xfId="0" applyFont="1" applyFill="1" applyProtection="1"/>
    <xf numFmtId="0" fontId="14" fillId="0" borderId="0" xfId="0" applyFont="1" applyFill="1" applyAlignment="1" applyProtection="1">
      <alignment vertical="center" wrapText="1"/>
    </xf>
    <xf numFmtId="0" fontId="21" fillId="0" borderId="0" xfId="0" applyFont="1" applyFill="1" applyAlignment="1" applyProtection="1">
      <alignment vertical="center" wrapText="1"/>
    </xf>
    <xf numFmtId="0" fontId="2" fillId="0" borderId="0" xfId="0" applyFont="1" applyFill="1" applyAlignment="1">
      <alignment wrapText="1"/>
    </xf>
    <xf numFmtId="0" fontId="5" fillId="0" borderId="0" xfId="0" applyFont="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0" fontId="14" fillId="2" borderId="0" xfId="0" applyFont="1" applyFill="1" applyAlignment="1" applyProtection="1">
      <alignment horizontal="left" vertical="center"/>
    </xf>
    <xf numFmtId="0" fontId="8" fillId="0" borderId="8" xfId="0" applyFont="1" applyFill="1" applyBorder="1" applyAlignment="1" applyProtection="1">
      <alignment horizontal="left" vertical="center"/>
    </xf>
    <xf numFmtId="0" fontId="8" fillId="0" borderId="25"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10" borderId="0" xfId="0" applyFont="1" applyFill="1" applyAlignment="1" applyProtection="1">
      <alignment vertical="center"/>
      <protection locked="0"/>
    </xf>
    <xf numFmtId="0" fontId="14" fillId="0" borderId="0"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14" fillId="10" borderId="31" xfId="0" applyFont="1" applyFill="1" applyBorder="1" applyAlignment="1" applyProtection="1">
      <alignment vertical="center"/>
      <protection locked="0"/>
    </xf>
    <xf numFmtId="0" fontId="14" fillId="0" borderId="31" xfId="0" applyFont="1" applyFill="1" applyBorder="1" applyAlignment="1" applyProtection="1">
      <alignment horizontal="left" vertical="center"/>
    </xf>
    <xf numFmtId="0" fontId="14" fillId="0" borderId="31" xfId="0" applyFont="1" applyFill="1" applyBorder="1" applyAlignment="1" applyProtection="1">
      <alignment vertical="center"/>
    </xf>
    <xf numFmtId="0" fontId="14" fillId="0" borderId="32"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2" borderId="0" xfId="0" applyFont="1" applyFill="1" applyAlignment="1" applyProtection="1">
      <alignment horizontal="left" vertical="center"/>
    </xf>
    <xf numFmtId="0" fontId="7"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7" fillId="0" borderId="8" xfId="0" applyFont="1" applyFill="1" applyBorder="1" applyAlignment="1" applyProtection="1">
      <alignment horizontal="right" vertical="center"/>
    </xf>
    <xf numFmtId="0" fontId="7" fillId="2" borderId="0" xfId="0" applyFont="1" applyFill="1" applyAlignment="1" applyProtection="1">
      <alignment vertical="center"/>
    </xf>
    <xf numFmtId="0" fontId="14" fillId="2" borderId="0" xfId="0" applyFont="1" applyFill="1" applyAlignment="1" applyProtection="1">
      <alignment vertical="center"/>
    </xf>
    <xf numFmtId="0" fontId="9" fillId="11" borderId="8" xfId="0" applyFont="1" applyFill="1" applyBorder="1" applyAlignment="1" applyProtection="1">
      <alignment horizontal="left" vertical="top" wrapText="1"/>
    </xf>
    <xf numFmtId="0" fontId="9" fillId="11" borderId="4" xfId="0" applyFont="1" applyFill="1" applyBorder="1" applyAlignment="1" applyProtection="1">
      <alignment horizontal="left" vertical="top" wrapText="1"/>
    </xf>
    <xf numFmtId="0" fontId="9" fillId="11" borderId="6" xfId="0" applyFont="1" applyFill="1" applyBorder="1" applyAlignment="1" applyProtection="1">
      <alignment horizontal="left" vertical="top" wrapText="1"/>
    </xf>
    <xf numFmtId="0" fontId="7" fillId="0" borderId="8" xfId="0" applyFont="1" applyFill="1" applyBorder="1" applyAlignment="1" applyProtection="1">
      <alignment vertical="center"/>
    </xf>
    <xf numFmtId="0" fontId="7" fillId="9" borderId="8" xfId="0" applyFont="1" applyFill="1" applyBorder="1" applyAlignment="1" applyProtection="1">
      <alignment horizontal="center" vertical="center"/>
    </xf>
    <xf numFmtId="0" fontId="7" fillId="0" borderId="8" xfId="0" quotePrefix="1" applyNumberFormat="1" applyFont="1" applyFill="1" applyBorder="1" applyAlignment="1" applyProtection="1">
      <alignment horizontal="left" vertical="center" wrapText="1"/>
    </xf>
    <xf numFmtId="0" fontId="7" fillId="9" borderId="3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8" xfId="0" applyFont="1" applyFill="1" applyBorder="1" applyAlignment="1" applyProtection="1">
      <alignment horizontal="left" vertical="center" wrapText="1"/>
    </xf>
    <xf numFmtId="0" fontId="26" fillId="0" borderId="8" xfId="0" applyFont="1" applyFill="1" applyBorder="1" applyAlignment="1" applyProtection="1">
      <alignment vertical="center"/>
    </xf>
    <xf numFmtId="0" fontId="22" fillId="0" borderId="8" xfId="0" applyFont="1" applyFill="1" applyBorder="1" applyAlignment="1" applyProtection="1">
      <alignment vertical="center"/>
    </xf>
    <xf numFmtId="0" fontId="27" fillId="0" borderId="8" xfId="0" applyFont="1" applyFill="1" applyBorder="1" applyAlignment="1" applyProtection="1">
      <alignment vertical="center"/>
    </xf>
    <xf numFmtId="0" fontId="28" fillId="0" borderId="8" xfId="0" applyFont="1" applyFill="1" applyBorder="1" applyAlignment="1" applyProtection="1">
      <alignment vertical="center"/>
    </xf>
    <xf numFmtId="0" fontId="19" fillId="0" borderId="38" xfId="0" applyFont="1" applyFill="1" applyBorder="1" applyAlignment="1" applyProtection="1">
      <alignment horizontal="center" vertical="center" wrapText="1"/>
    </xf>
    <xf numFmtId="0" fontId="22" fillId="0" borderId="38"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38" xfId="0" applyFont="1" applyFill="1" applyBorder="1" applyAlignment="1" applyProtection="1">
      <alignment horizontal="center" vertical="center"/>
    </xf>
    <xf numFmtId="0" fontId="28" fillId="0" borderId="2" xfId="0" applyFont="1" applyFill="1" applyBorder="1" applyAlignment="1" applyProtection="1">
      <alignment vertical="center"/>
    </xf>
    <xf numFmtId="0" fontId="24" fillId="0" borderId="38" xfId="0" applyFont="1" applyFill="1" applyBorder="1" applyAlignment="1" applyProtection="1">
      <alignment horizontal="center" vertical="center" wrapText="1"/>
    </xf>
    <xf numFmtId="0" fontId="27" fillId="0" borderId="38" xfId="0" applyFont="1" applyFill="1" applyBorder="1" applyAlignment="1" applyProtection="1">
      <alignment vertical="center"/>
    </xf>
    <xf numFmtId="0" fontId="20" fillId="0" borderId="38" xfId="0" applyFont="1" applyFill="1" applyBorder="1" applyAlignment="1" applyProtection="1">
      <alignment horizontal="center" vertical="center" wrapText="1"/>
    </xf>
    <xf numFmtId="0" fontId="26" fillId="0" borderId="38" xfId="0" applyFont="1" applyFill="1" applyBorder="1" applyAlignment="1" applyProtection="1">
      <alignment vertical="center"/>
    </xf>
    <xf numFmtId="0" fontId="8" fillId="0" borderId="0" xfId="0" applyFont="1" applyFill="1" applyAlignment="1" applyProtection="1">
      <alignment horizontal="center" vertical="center"/>
    </xf>
    <xf numFmtId="0" fontId="7" fillId="0" borderId="3"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2" xfId="0" applyFont="1" applyFill="1" applyBorder="1" applyAlignment="1" applyProtection="1">
      <alignment horizontal="center"/>
    </xf>
    <xf numFmtId="0" fontId="7" fillId="0" borderId="27" xfId="0" applyFont="1" applyFill="1" applyBorder="1" applyAlignment="1" applyProtection="1">
      <alignment horizontal="center"/>
    </xf>
    <xf numFmtId="0" fontId="7" fillId="0" borderId="29" xfId="0" applyFont="1" applyFill="1" applyBorder="1" applyAlignment="1" applyProtection="1">
      <alignment horizontal="center"/>
    </xf>
    <xf numFmtId="0" fontId="7" fillId="0" borderId="32" xfId="0"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17" xfId="0" applyFont="1" applyFill="1" applyBorder="1" applyAlignment="1" applyProtection="1">
      <alignment horizontal="center"/>
    </xf>
    <xf numFmtId="0" fontId="7" fillId="0" borderId="10" xfId="0" applyFont="1" applyFill="1" applyBorder="1" applyAlignment="1" applyProtection="1">
      <alignment horizontal="center"/>
    </xf>
    <xf numFmtId="0" fontId="8" fillId="0" borderId="28" xfId="0" applyFont="1" applyBorder="1" applyAlignment="1" applyProtection="1">
      <alignment horizontal="left" vertical="top"/>
    </xf>
    <xf numFmtId="0" fontId="4" fillId="0" borderId="41" xfId="0" applyFont="1" applyBorder="1" applyAlignment="1" applyProtection="1">
      <alignment horizontal="center" vertical="center"/>
    </xf>
    <xf numFmtId="0" fontId="7" fillId="0" borderId="41" xfId="0" applyFont="1" applyBorder="1" applyAlignment="1" applyProtection="1">
      <alignment horizontal="center" vertical="center"/>
    </xf>
    <xf numFmtId="0" fontId="4" fillId="0" borderId="20" xfId="0" applyFont="1" applyBorder="1" applyAlignment="1" applyProtection="1">
      <alignment horizontal="center" vertical="center"/>
    </xf>
    <xf numFmtId="0" fontId="7" fillId="0" borderId="20" xfId="0" applyFont="1" applyBorder="1" applyAlignment="1" applyProtection="1">
      <alignment horizontal="center" vertical="center"/>
    </xf>
    <xf numFmtId="0" fontId="32" fillId="0" borderId="10" xfId="0" applyFont="1" applyFill="1" applyBorder="1" applyAlignment="1" applyProtection="1">
      <alignment horizontal="left" vertical="center" wrapText="1"/>
    </xf>
    <xf numFmtId="0" fontId="8" fillId="0" borderId="23" xfId="0" applyFont="1" applyFill="1" applyBorder="1" applyAlignment="1" applyProtection="1">
      <alignment horizontal="center" vertical="top" wrapText="1"/>
    </xf>
    <xf numFmtId="0" fontId="8" fillId="0" borderId="24" xfId="0" applyFont="1" applyFill="1" applyBorder="1" applyAlignment="1" applyProtection="1">
      <alignment horizontal="center" vertical="top"/>
    </xf>
    <xf numFmtId="1" fontId="7" fillId="0" borderId="4" xfId="0" applyNumberFormat="1" applyFont="1" applyFill="1" applyBorder="1" applyAlignment="1" applyProtection="1">
      <alignment horizontal="center" vertical="center"/>
    </xf>
    <xf numFmtId="1" fontId="7" fillId="0" borderId="5" xfId="0" applyNumberFormat="1" applyFont="1" applyFill="1" applyBorder="1" applyAlignment="1" applyProtection="1">
      <alignment horizontal="center" vertical="center"/>
    </xf>
    <xf numFmtId="1" fontId="7" fillId="0" borderId="15" xfId="0" applyNumberFormat="1" applyFont="1" applyFill="1" applyBorder="1" applyAlignment="1" applyProtection="1">
      <alignment horizontal="center" vertical="center"/>
    </xf>
    <xf numFmtId="1" fontId="7" fillId="0" borderId="8" xfId="0" applyNumberFormat="1" applyFont="1" applyFill="1" applyBorder="1" applyAlignment="1" applyProtection="1">
      <alignment horizontal="center" vertical="center"/>
    </xf>
    <xf numFmtId="1" fontId="7" fillId="0" borderId="9" xfId="0" applyNumberFormat="1" applyFont="1" applyFill="1" applyBorder="1" applyAlignment="1" applyProtection="1">
      <alignment horizontal="center" vertical="center"/>
    </xf>
    <xf numFmtId="1" fontId="7" fillId="0" borderId="10" xfId="0" applyNumberFormat="1" applyFont="1" applyFill="1" applyBorder="1" applyAlignment="1" applyProtection="1">
      <alignment horizontal="center" vertical="center"/>
    </xf>
    <xf numFmtId="1" fontId="7" fillId="0" borderId="33" xfId="0" applyNumberFormat="1" applyFont="1" applyFill="1" applyBorder="1" applyAlignment="1" applyProtection="1">
      <alignment horizontal="center" vertical="center"/>
    </xf>
    <xf numFmtId="0" fontId="29" fillId="0" borderId="5" xfId="0" applyFont="1" applyFill="1" applyBorder="1" applyAlignment="1" applyProtection="1">
      <alignment horizontal="left" vertical="top" wrapText="1"/>
    </xf>
    <xf numFmtId="0" fontId="29" fillId="0" borderId="8" xfId="0" applyFont="1" applyFill="1" applyBorder="1" applyAlignment="1" applyProtection="1">
      <alignment horizontal="left" vertical="top" wrapText="1"/>
    </xf>
    <xf numFmtId="0" fontId="29" fillId="0" borderId="10" xfId="0" applyFont="1" applyFill="1" applyBorder="1" applyAlignment="1" applyProtection="1">
      <alignment horizontal="left" vertical="top" wrapText="1"/>
    </xf>
    <xf numFmtId="0" fontId="31" fillId="0" borderId="5" xfId="0" applyFont="1" applyFill="1" applyBorder="1" applyAlignment="1" applyProtection="1">
      <alignment horizontal="left" vertical="top" wrapText="1"/>
    </xf>
    <xf numFmtId="0" fontId="31" fillId="0" borderId="8" xfId="0" applyFont="1" applyFill="1" applyBorder="1" applyAlignment="1" applyProtection="1">
      <alignment horizontal="left" vertical="top" wrapText="1"/>
    </xf>
    <xf numFmtId="0" fontId="30" fillId="0" borderId="5" xfId="0" applyFont="1" applyFill="1" applyBorder="1" applyAlignment="1" applyProtection="1">
      <alignment horizontal="left" vertical="top" wrapText="1"/>
    </xf>
    <xf numFmtId="0" fontId="30" fillId="0" borderId="8"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2" fillId="0" borderId="8" xfId="0" applyFont="1" applyFill="1" applyBorder="1" applyAlignment="1" applyProtection="1">
      <alignment horizontal="left" vertical="top" wrapText="1"/>
    </xf>
    <xf numFmtId="0" fontId="32" fillId="0" borderId="18" xfId="0" applyFont="1" applyFill="1" applyBorder="1" applyAlignment="1" applyProtection="1">
      <alignment horizontal="left" vertical="top" wrapText="1"/>
    </xf>
    <xf numFmtId="0" fontId="32" fillId="0" borderId="10" xfId="0" applyFont="1" applyFill="1" applyBorder="1" applyAlignment="1" applyProtection="1">
      <alignment horizontal="left" vertical="top" wrapText="1"/>
    </xf>
    <xf numFmtId="0" fontId="33" fillId="0" borderId="6" xfId="4" applyFont="1" applyFill="1" applyBorder="1" applyAlignment="1" applyProtection="1">
      <alignment horizontal="left" vertical="top" wrapText="1"/>
    </xf>
    <xf numFmtId="0" fontId="33" fillId="0" borderId="16" xfId="4" applyFont="1" applyFill="1" applyBorder="1" applyAlignment="1" applyProtection="1">
      <alignment horizontal="left" vertical="top" wrapText="1"/>
    </xf>
    <xf numFmtId="0" fontId="33" fillId="0" borderId="11" xfId="4" applyFont="1" applyFill="1" applyBorder="1" applyAlignment="1" applyProtection="1">
      <alignment horizontal="left" vertical="top" wrapText="1"/>
    </xf>
    <xf numFmtId="0" fontId="33" fillId="0" borderId="19" xfId="4" applyFont="1" applyFill="1" applyBorder="1" applyAlignment="1" applyProtection="1">
      <alignment horizontal="left" vertical="top" wrapText="1"/>
    </xf>
    <xf numFmtId="0" fontId="33" fillId="0" borderId="20" xfId="4" applyFont="1" applyFill="1" applyBorder="1" applyAlignment="1" applyProtection="1">
      <alignment horizontal="left" vertical="top" wrapText="1"/>
    </xf>
    <xf numFmtId="0" fontId="33" fillId="0" borderId="35" xfId="4" applyFont="1" applyFill="1" applyBorder="1" applyAlignment="1" applyProtection="1">
      <alignment horizontal="left" vertical="top" wrapText="1"/>
    </xf>
    <xf numFmtId="0" fontId="7" fillId="0" borderId="49"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51" xfId="0" applyFont="1" applyBorder="1" applyAlignment="1" applyProtection="1">
      <alignment horizontal="center" vertical="center"/>
    </xf>
    <xf numFmtId="0" fontId="4" fillId="0" borderId="35"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30" xfId="0" applyFont="1" applyBorder="1" applyAlignment="1" applyProtection="1">
      <alignment horizontal="left" vertical="center" wrapText="1"/>
    </xf>
    <xf numFmtId="0" fontId="7" fillId="0" borderId="2" xfId="0" applyFont="1" applyFill="1" applyBorder="1" applyAlignment="1" applyProtection="1">
      <alignment vertical="center" wrapText="1"/>
    </xf>
    <xf numFmtId="1" fontId="7" fillId="0" borderId="38"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33" fillId="0" borderId="37" xfId="4" applyFont="1" applyFill="1" applyBorder="1" applyAlignment="1" applyProtection="1">
      <alignment horizontal="left" vertical="top" wrapText="1"/>
    </xf>
    <xf numFmtId="1" fontId="7" fillId="0" borderId="18" xfId="0" applyNumberFormat="1" applyFont="1" applyFill="1" applyBorder="1" applyAlignment="1" applyProtection="1">
      <alignment horizontal="center" vertical="center"/>
    </xf>
    <xf numFmtId="1" fontId="16" fillId="10" borderId="26" xfId="0" applyNumberFormat="1" applyFont="1" applyFill="1" applyBorder="1" applyAlignment="1" applyProtection="1">
      <alignment horizontal="center" vertical="center" wrapText="1"/>
    </xf>
    <xf numFmtId="1" fontId="16" fillId="10" borderId="31" xfId="0" applyNumberFormat="1" applyFont="1" applyFill="1" applyBorder="1" applyAlignment="1" applyProtection="1">
      <alignment horizontal="center" vertical="center" wrapText="1"/>
    </xf>
    <xf numFmtId="1" fontId="34" fillId="5" borderId="35" xfId="0" applyNumberFormat="1" applyFont="1" applyFill="1" applyBorder="1" applyAlignment="1" applyProtection="1">
      <alignment horizontal="center" vertical="center" wrapText="1"/>
    </xf>
    <xf numFmtId="9" fontId="34" fillId="5" borderId="30" xfId="3" applyNumberFormat="1" applyFont="1" applyFill="1" applyBorder="1" applyAlignment="1" applyProtection="1">
      <alignment horizontal="center" vertical="center" wrapText="1"/>
    </xf>
    <xf numFmtId="0" fontId="7" fillId="2" borderId="38" xfId="0" applyFont="1" applyFill="1" applyBorder="1" applyProtection="1"/>
    <xf numFmtId="1" fontId="16" fillId="13" borderId="35" xfId="0" applyNumberFormat="1" applyFont="1" applyFill="1" applyBorder="1" applyAlignment="1" applyProtection="1">
      <alignment horizontal="center" vertical="center"/>
    </xf>
    <xf numFmtId="9" fontId="16" fillId="13" borderId="30" xfId="3" applyFont="1" applyFill="1" applyBorder="1" applyAlignment="1" applyProtection="1">
      <alignment horizontal="center"/>
    </xf>
    <xf numFmtId="0" fontId="16" fillId="14" borderId="30" xfId="0" applyFont="1" applyFill="1" applyBorder="1" applyAlignment="1" applyProtection="1">
      <alignment horizontal="center"/>
    </xf>
    <xf numFmtId="1" fontId="16" fillId="12" borderId="35" xfId="0" applyNumberFormat="1" applyFont="1" applyFill="1" applyBorder="1" applyAlignment="1" applyProtection="1">
      <alignment horizontal="center"/>
    </xf>
    <xf numFmtId="0" fontId="16" fillId="12" borderId="30" xfId="0" applyFont="1" applyFill="1" applyBorder="1" applyAlignment="1" applyProtection="1">
      <alignment horizontal="center"/>
    </xf>
    <xf numFmtId="0" fontId="7" fillId="0" borderId="39" xfId="0" applyFont="1" applyFill="1" applyBorder="1" applyAlignment="1" applyProtection="1">
      <alignment vertical="center" wrapText="1"/>
    </xf>
    <xf numFmtId="0" fontId="7" fillId="9" borderId="37" xfId="0" applyFont="1" applyFill="1" applyBorder="1" applyAlignment="1" applyProtection="1">
      <alignment vertical="center" wrapText="1"/>
    </xf>
    <xf numFmtId="0" fontId="7" fillId="0" borderId="37" xfId="0" applyFont="1" applyFill="1" applyBorder="1" applyAlignment="1" applyProtection="1">
      <alignment vertical="center" wrapText="1"/>
    </xf>
    <xf numFmtId="0" fontId="7" fillId="0" borderId="26"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1" xfId="0" applyFont="1" applyBorder="1" applyAlignment="1" applyProtection="1">
      <alignment horizontal="left" wrapText="1"/>
    </xf>
    <xf numFmtId="0" fontId="7" fillId="12" borderId="37" xfId="0" applyFont="1" applyFill="1" applyBorder="1" applyAlignment="1" applyProtection="1">
      <alignment horizontal="center" wrapText="1"/>
    </xf>
    <xf numFmtId="0" fontId="7" fillId="14" borderId="37" xfId="0" applyFont="1" applyFill="1" applyBorder="1" applyAlignment="1" applyProtection="1">
      <alignment horizontal="center" wrapText="1"/>
    </xf>
    <xf numFmtId="0" fontId="23" fillId="13" borderId="37" xfId="0" applyFont="1" applyFill="1" applyBorder="1" applyAlignment="1" applyProtection="1">
      <alignment horizontal="center" wrapText="1"/>
    </xf>
    <xf numFmtId="0" fontId="9" fillId="12" borderId="8" xfId="0" applyFont="1" applyFill="1" applyBorder="1" applyAlignment="1" applyProtection="1">
      <alignment horizontal="center" wrapText="1"/>
    </xf>
    <xf numFmtId="0" fontId="9" fillId="14" borderId="8" xfId="0" applyFont="1" applyFill="1" applyBorder="1" applyAlignment="1" applyProtection="1">
      <alignment horizontal="center" wrapText="1"/>
    </xf>
    <xf numFmtId="0" fontId="9" fillId="13" borderId="8" xfId="0" applyFont="1" applyFill="1" applyBorder="1" applyAlignment="1" applyProtection="1">
      <alignment horizontal="center" wrapText="1"/>
    </xf>
    <xf numFmtId="0" fontId="9" fillId="13" borderId="8" xfId="0" applyFont="1" applyFill="1" applyBorder="1" applyAlignment="1" applyProtection="1">
      <alignment horizontal="center" vertical="center" wrapText="1"/>
    </xf>
    <xf numFmtId="0" fontId="9" fillId="12" borderId="8" xfId="0" applyFont="1" applyFill="1" applyBorder="1" applyAlignment="1" applyProtection="1">
      <alignment horizontal="center" vertical="center" wrapText="1"/>
    </xf>
    <xf numFmtId="0" fontId="9" fillId="0" borderId="0" xfId="0" applyFont="1" applyProtection="1"/>
    <xf numFmtId="0" fontId="8" fillId="0" borderId="0" xfId="0" applyFont="1" applyProtection="1"/>
    <xf numFmtId="164" fontId="7" fillId="0" borderId="0" xfId="0" applyNumberFormat="1" applyFont="1" applyAlignment="1" applyProtection="1">
      <alignment horizontal="center" vertical="center"/>
    </xf>
    <xf numFmtId="0" fontId="14" fillId="10" borderId="26" xfId="0" applyFont="1" applyFill="1" applyBorder="1" applyAlignment="1" applyProtection="1">
      <alignment horizontal="center"/>
    </xf>
    <xf numFmtId="0" fontId="7"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0" fontId="14" fillId="0" borderId="0" xfId="0" applyFont="1" applyAlignment="1" applyProtection="1">
      <alignment wrapText="1"/>
    </xf>
    <xf numFmtId="0" fontId="14" fillId="0" borderId="0" xfId="0" applyFont="1" applyFill="1" applyAlignment="1" applyProtection="1">
      <alignment wrapText="1"/>
    </xf>
    <xf numFmtId="0" fontId="23" fillId="0" borderId="0" xfId="0" applyFont="1" applyFill="1" applyBorder="1" applyAlignment="1" applyProtection="1">
      <alignment horizontal="center" vertical="center" wrapText="1"/>
    </xf>
    <xf numFmtId="0" fontId="14" fillId="0" borderId="0" xfId="0" applyFont="1" applyFill="1" applyBorder="1" applyAlignment="1" applyProtection="1">
      <alignment wrapText="1"/>
    </xf>
    <xf numFmtId="0" fontId="4" fillId="0" borderId="0" xfId="0" applyFont="1" applyFill="1" applyAlignment="1" applyProtection="1">
      <alignment vertical="center"/>
    </xf>
    <xf numFmtId="0" fontId="7" fillId="16" borderId="0" xfId="0" quotePrefix="1" applyFont="1" applyFill="1" applyBorder="1" applyAlignment="1" applyProtection="1">
      <alignment horizontal="left" vertical="center" wrapText="1"/>
    </xf>
    <xf numFmtId="0" fontId="14" fillId="12" borderId="0" xfId="0" applyFont="1" applyFill="1" applyProtection="1"/>
    <xf numFmtId="0" fontId="7" fillId="5" borderId="53" xfId="0" quotePrefix="1" applyNumberFormat="1" applyFont="1" applyFill="1" applyBorder="1" applyAlignment="1" applyProtection="1">
      <alignment horizontal="left" vertical="center" wrapText="1"/>
    </xf>
    <xf numFmtId="0" fontId="37" fillId="13" borderId="54" xfId="0" quotePrefix="1" applyNumberFormat="1" applyFont="1" applyFill="1" applyBorder="1" applyAlignment="1" applyProtection="1">
      <alignment horizontal="left" vertical="center" wrapText="1"/>
    </xf>
    <xf numFmtId="0" fontId="14" fillId="16" borderId="55" xfId="0" applyFont="1" applyFill="1" applyBorder="1" applyProtection="1"/>
    <xf numFmtId="0" fontId="7" fillId="0" borderId="0" xfId="0" applyFont="1" applyFill="1" applyAlignment="1" applyProtection="1">
      <alignment horizontal="left" vertical="center" wrapText="1"/>
    </xf>
    <xf numFmtId="0" fontId="27" fillId="0" borderId="10" xfId="0" applyFont="1" applyFill="1" applyBorder="1" applyAlignment="1" applyProtection="1">
      <alignment horizontal="left" vertical="center" wrapText="1"/>
    </xf>
    <xf numFmtId="0" fontId="7" fillId="10" borderId="30" xfId="0" applyFont="1" applyFill="1" applyBorder="1" applyAlignment="1" applyProtection="1">
      <alignment horizontal="left" vertical="center"/>
      <protection locked="0"/>
    </xf>
    <xf numFmtId="0" fontId="9" fillId="5" borderId="37"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wrapText="1"/>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30" fillId="0" borderId="18" xfId="0" applyFont="1" applyFill="1" applyBorder="1" applyAlignment="1" applyProtection="1">
      <alignment horizontal="left" vertical="center" wrapText="1"/>
    </xf>
    <xf numFmtId="0" fontId="7" fillId="0" borderId="0" xfId="0" applyFont="1" applyFill="1" applyBorder="1" applyAlignment="1" applyProtection="1">
      <alignment vertical="center"/>
    </xf>
    <xf numFmtId="0" fontId="45" fillId="0" borderId="0" xfId="0" applyFont="1" applyFill="1" applyProtection="1"/>
    <xf numFmtId="0" fontId="46" fillId="0" borderId="0" xfId="0" applyFont="1" applyProtection="1"/>
    <xf numFmtId="0" fontId="47" fillId="2" borderId="0" xfId="0" applyFont="1" applyFill="1" applyProtection="1"/>
    <xf numFmtId="0" fontId="45" fillId="2" borderId="0" xfId="0" applyFont="1" applyFill="1" applyAlignment="1" applyProtection="1">
      <alignment horizontal="center" vertical="center"/>
    </xf>
    <xf numFmtId="0" fontId="8" fillId="2" borderId="28" xfId="0" applyFont="1" applyFill="1" applyBorder="1" applyProtection="1"/>
    <xf numFmtId="0" fontId="8" fillId="2" borderId="41" xfId="0" applyFont="1" applyFill="1" applyBorder="1" applyAlignment="1" applyProtection="1">
      <alignment vertical="top"/>
    </xf>
    <xf numFmtId="0" fontId="15" fillId="0" borderId="0" xfId="0" applyFont="1" applyAlignment="1" applyProtection="1">
      <alignment horizontal="center" vertical="center"/>
    </xf>
    <xf numFmtId="0" fontId="9" fillId="0" borderId="0" xfId="0" applyFont="1" applyAlignment="1" applyProtection="1">
      <alignment horizontal="left" vertical="center"/>
    </xf>
    <xf numFmtId="0" fontId="8" fillId="10" borderId="31" xfId="0" applyFont="1" applyFill="1" applyBorder="1" applyAlignment="1" applyProtection="1">
      <alignment vertical="center" wrapText="1"/>
    </xf>
    <xf numFmtId="0" fontId="49" fillId="0" borderId="0" xfId="0" applyFont="1" applyProtection="1"/>
    <xf numFmtId="0" fontId="11" fillId="9" borderId="15"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2" borderId="24" xfId="0" applyFont="1" applyFill="1" applyBorder="1" applyAlignment="1" applyProtection="1">
      <alignment horizontal="center" vertical="center" wrapText="1"/>
      <protection locked="0"/>
    </xf>
    <xf numFmtId="0" fontId="11" fillId="9" borderId="23"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left" vertical="center"/>
      <protection locked="0"/>
    </xf>
    <xf numFmtId="0" fontId="7" fillId="10" borderId="37" xfId="0" quotePrefix="1" applyFont="1" applyFill="1" applyBorder="1" applyAlignment="1" applyProtection="1">
      <alignment horizontal="left" vertical="center" wrapText="1"/>
      <protection locked="0"/>
    </xf>
    <xf numFmtId="0" fontId="7" fillId="10" borderId="37" xfId="0" applyFont="1" applyFill="1" applyBorder="1" applyAlignment="1" applyProtection="1">
      <alignment horizontal="left" vertical="center"/>
      <protection locked="0"/>
    </xf>
    <xf numFmtId="0" fontId="7" fillId="0" borderId="0" xfId="0" applyFont="1" applyFill="1" applyBorder="1" applyAlignment="1" applyProtection="1">
      <alignment horizontal="right" vertical="center"/>
    </xf>
    <xf numFmtId="164" fontId="51" fillId="5" borderId="30" xfId="0" applyNumberFormat="1" applyFont="1" applyFill="1" applyBorder="1" applyAlignment="1" applyProtection="1">
      <alignment horizontal="center" vertical="center"/>
    </xf>
    <xf numFmtId="164" fontId="15" fillId="0" borderId="37" xfId="0" applyNumberFormat="1" applyFont="1" applyBorder="1" applyAlignment="1" applyProtection="1">
      <alignment horizontal="center" vertical="center"/>
    </xf>
    <xf numFmtId="0" fontId="14" fillId="0" borderId="0" xfId="0" applyFont="1" applyFill="1" applyBorder="1" applyProtection="1"/>
    <xf numFmtId="0" fontId="15" fillId="0" borderId="0" xfId="0" applyFont="1" applyFill="1" applyProtection="1"/>
    <xf numFmtId="0" fontId="15" fillId="0" borderId="0" xfId="0" applyFont="1" applyFill="1" applyBorder="1" applyProtection="1"/>
    <xf numFmtId="0" fontId="4" fillId="0" borderId="0" xfId="0" applyFont="1" applyFill="1" applyAlignment="1" applyProtection="1">
      <alignment vertical="center" wrapText="1"/>
    </xf>
    <xf numFmtId="0" fontId="7" fillId="0" borderId="0" xfId="0" quotePrefix="1" applyNumberFormat="1" applyFont="1" applyFill="1" applyBorder="1" applyAlignment="1" applyProtection="1">
      <alignment horizontal="left" vertical="center" wrapText="1"/>
    </xf>
    <xf numFmtId="0" fontId="7" fillId="0" borderId="0" xfId="0" quotePrefix="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0" fontId="14" fillId="0" borderId="53" xfId="0" applyFont="1" applyFill="1" applyBorder="1" applyAlignment="1" applyProtection="1">
      <alignment horizontal="left" vertical="center"/>
    </xf>
    <xf numFmtId="0" fontId="14" fillId="0" borderId="54" xfId="0" applyFont="1" applyFill="1" applyBorder="1" applyAlignment="1" applyProtection="1">
      <alignment horizontal="left" vertical="center"/>
    </xf>
    <xf numFmtId="0" fontId="14" fillId="0" borderId="55" xfId="0" applyFont="1" applyFill="1" applyBorder="1" applyProtection="1"/>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8" fillId="0" borderId="53"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7" fillId="0" borderId="53" xfId="0" quotePrefix="1" applyNumberFormat="1" applyFont="1" applyFill="1" applyBorder="1" applyAlignment="1" applyProtection="1">
      <alignment horizontal="left" vertical="center" wrapText="1"/>
    </xf>
    <xf numFmtId="0" fontId="7" fillId="0" borderId="54" xfId="0" quotePrefix="1" applyNumberFormat="1" applyFont="1" applyFill="1" applyBorder="1" applyAlignment="1" applyProtection="1">
      <alignment horizontal="left" vertical="center" wrapText="1"/>
    </xf>
    <xf numFmtId="0" fontId="37" fillId="0" borderId="54" xfId="0" quotePrefix="1" applyNumberFormat="1" applyFont="1" applyFill="1" applyBorder="1" applyAlignment="1" applyProtection="1">
      <alignment horizontal="left" vertical="center" wrapText="1"/>
    </xf>
    <xf numFmtId="0" fontId="8" fillId="0" borderId="0" xfId="0" applyFont="1" applyFill="1" applyAlignment="1" applyProtection="1">
      <alignment horizontal="right"/>
    </xf>
    <xf numFmtId="0" fontId="48" fillId="0" borderId="0" xfId="0" applyFont="1" applyFill="1" applyAlignment="1" applyProtection="1">
      <alignment horizontal="right"/>
    </xf>
    <xf numFmtId="0" fontId="4" fillId="0" borderId="0" xfId="0" applyFont="1" applyFill="1" applyProtection="1"/>
    <xf numFmtId="0" fontId="38" fillId="0" borderId="0" xfId="0" applyFont="1" applyFill="1" applyAlignment="1" applyProtection="1">
      <alignment horizontal="right" vertical="center"/>
    </xf>
    <xf numFmtId="0" fontId="40" fillId="0" borderId="0" xfId="0" applyFont="1" applyFill="1" applyAlignment="1" applyProtection="1">
      <alignment horizontal="right" vertical="center"/>
    </xf>
    <xf numFmtId="0" fontId="14" fillId="0" borderId="0" xfId="0" applyFont="1" applyFill="1" applyAlignment="1" applyProtection="1">
      <alignment horizontal="right"/>
    </xf>
    <xf numFmtId="0" fontId="39" fillId="0" borderId="0" xfId="0" applyFont="1" applyFill="1" applyAlignment="1" applyProtection="1">
      <alignment horizontal="right" vertical="center"/>
    </xf>
    <xf numFmtId="0" fontId="41" fillId="0" borderId="0" xfId="0" applyFont="1" applyFill="1" applyAlignment="1" applyProtection="1">
      <alignment horizontal="right" vertical="center"/>
    </xf>
    <xf numFmtId="0" fontId="7" fillId="0" borderId="8" xfId="0" applyNumberFormat="1" applyFont="1" applyFill="1" applyBorder="1" applyAlignment="1" applyProtection="1">
      <alignment horizontal="left" vertical="center" wrapText="1"/>
    </xf>
    <xf numFmtId="0" fontId="7" fillId="0" borderId="38"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14" fillId="0" borderId="0" xfId="0" applyFont="1" applyAlignment="1" applyProtection="1"/>
    <xf numFmtId="164" fontId="7" fillId="0" borderId="56" xfId="3" applyNumberFormat="1" applyFont="1" applyFill="1" applyBorder="1" applyAlignment="1" applyProtection="1">
      <alignment horizontal="center" vertical="center" wrapText="1"/>
    </xf>
    <xf numFmtId="164" fontId="7" fillId="0" borderId="52" xfId="3" applyNumberFormat="1"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15" fillId="0" borderId="0" xfId="0" applyFont="1" applyFill="1" applyAlignment="1" applyProtection="1"/>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0" fontId="15" fillId="0" borderId="0" xfId="0" applyFont="1" applyFill="1" applyBorder="1" applyAlignment="1" applyProtection="1"/>
    <xf numFmtId="0" fontId="14"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8"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54" fillId="0" borderId="0" xfId="0" applyFont="1" applyFill="1" applyBorder="1" applyAlignment="1" applyProtection="1"/>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7" fillId="0" borderId="0" xfId="0" applyFont="1" applyFill="1" applyBorder="1" applyProtection="1"/>
    <xf numFmtId="0" fontId="14" fillId="0" borderId="0" xfId="0" applyFont="1" applyFill="1" applyBorder="1" applyAlignment="1" applyProtection="1">
      <alignment vertical="top"/>
    </xf>
    <xf numFmtId="0" fontId="34" fillId="0" borderId="0" xfId="0" applyFont="1" applyFill="1" applyBorder="1" applyProtection="1"/>
    <xf numFmtId="0" fontId="14" fillId="0" borderId="0" xfId="0" applyFont="1" applyFill="1" applyBorder="1" applyAlignment="1" applyProtection="1">
      <alignment vertical="top" wrapText="1"/>
    </xf>
    <xf numFmtId="0" fontId="14" fillId="2" borderId="0" xfId="0" applyFont="1" applyFill="1" applyAlignment="1" applyProtection="1">
      <alignment vertical="top"/>
    </xf>
    <xf numFmtId="0" fontId="7" fillId="0" borderId="2" xfId="0" applyFont="1" applyFill="1" applyBorder="1" applyAlignment="1" applyProtection="1">
      <alignment horizontal="center" vertical="top"/>
    </xf>
    <xf numFmtId="0" fontId="4" fillId="0" borderId="30" xfId="0" applyFont="1" applyBorder="1" applyAlignment="1" applyProtection="1">
      <alignment horizontal="center" vertical="top"/>
    </xf>
    <xf numFmtId="0" fontId="7" fillId="0" borderId="30" xfId="0" applyFont="1" applyBorder="1" applyAlignment="1" applyProtection="1">
      <alignment horizontal="center" vertical="top"/>
    </xf>
    <xf numFmtId="0" fontId="7" fillId="0" borderId="32" xfId="0" applyFont="1" applyBorder="1" applyAlignment="1" applyProtection="1">
      <alignment horizontal="center" vertical="top"/>
    </xf>
    <xf numFmtId="0" fontId="4" fillId="0" borderId="0" xfId="0" applyFont="1" applyAlignment="1" applyProtection="1">
      <alignment horizontal="center" vertical="top"/>
    </xf>
    <xf numFmtId="0" fontId="14" fillId="0" borderId="0" xfId="0" applyFont="1" applyAlignment="1" applyProtection="1">
      <alignment vertical="top"/>
    </xf>
    <xf numFmtId="0" fontId="7" fillId="0" borderId="3" xfId="0" applyFont="1" applyFill="1" applyBorder="1" applyAlignment="1" applyProtection="1">
      <alignment horizontal="center" vertical="top"/>
    </xf>
    <xf numFmtId="0" fontId="4" fillId="0" borderId="41" xfId="0" applyFont="1" applyBorder="1" applyAlignment="1" applyProtection="1">
      <alignment horizontal="center" vertical="top"/>
    </xf>
    <xf numFmtId="0" fontId="7" fillId="0" borderId="41" xfId="0" applyFont="1" applyBorder="1" applyAlignment="1" applyProtection="1">
      <alignment horizontal="center" vertical="top"/>
    </xf>
    <xf numFmtId="0" fontId="7" fillId="0" borderId="49" xfId="0" applyFont="1" applyBorder="1" applyAlignment="1" applyProtection="1">
      <alignment horizontal="center" vertical="top"/>
    </xf>
    <xf numFmtId="0" fontId="30" fillId="0" borderId="1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6" fillId="0" borderId="0" xfId="0" applyFont="1" applyFill="1" applyAlignment="1" applyProtection="1">
      <alignment vertical="top" wrapText="1"/>
    </xf>
    <xf numFmtId="0" fontId="6" fillId="0" borderId="0" xfId="0" applyFont="1" applyFill="1" applyAlignment="1" applyProtection="1">
      <alignment vertical="top"/>
    </xf>
    <xf numFmtId="0" fontId="15" fillId="0" borderId="0" xfId="0" applyFont="1" applyAlignment="1" applyProtection="1">
      <alignment vertical="top"/>
    </xf>
    <xf numFmtId="0" fontId="55" fillId="0" borderId="0" xfId="0" applyFont="1" applyFill="1" applyAlignment="1" applyProtection="1">
      <alignment vertical="top" wrapText="1"/>
    </xf>
    <xf numFmtId="0" fontId="14" fillId="20" borderId="0" xfId="0" applyFont="1" applyFill="1" applyBorder="1" applyAlignment="1" applyProtection="1"/>
    <xf numFmtId="0" fontId="56" fillId="22" borderId="0" xfId="0" applyFont="1" applyFill="1" applyBorder="1" applyAlignment="1" applyProtection="1"/>
    <xf numFmtId="0" fontId="56" fillId="0" borderId="0" xfId="0" applyFont="1" applyFill="1" applyBorder="1" applyAlignment="1" applyProtection="1"/>
    <xf numFmtId="0" fontId="8" fillId="0" borderId="0" xfId="0" applyFont="1" applyFill="1" applyBorder="1" applyAlignment="1" applyProtection="1">
      <alignment horizontal="left" vertical="top"/>
    </xf>
    <xf numFmtId="0" fontId="7" fillId="0" borderId="0" xfId="0" applyFont="1" applyFill="1" applyBorder="1" applyAlignment="1" applyProtection="1"/>
    <xf numFmtId="0" fontId="15" fillId="0" borderId="61" xfId="0" applyFont="1" applyFill="1" applyBorder="1" applyAlignment="1" applyProtection="1">
      <alignment horizontal="center" vertical="center"/>
    </xf>
    <xf numFmtId="0" fontId="15" fillId="0" borderId="62" xfId="0" applyFont="1" applyFill="1" applyBorder="1" applyAlignment="1" applyProtection="1">
      <alignment horizontal="center" vertical="center"/>
    </xf>
    <xf numFmtId="0" fontId="7" fillId="0" borderId="60" xfId="0" applyFont="1" applyFill="1" applyBorder="1" applyProtection="1"/>
    <xf numFmtId="0" fontId="7" fillId="0" borderId="61" xfId="0" applyFont="1" applyFill="1" applyBorder="1" applyProtection="1"/>
    <xf numFmtId="0" fontId="7" fillId="0" borderId="61" xfId="0" applyFont="1" applyFill="1" applyBorder="1" applyAlignment="1" applyProtection="1"/>
    <xf numFmtId="0" fontId="7" fillId="18" borderId="61" xfId="0" applyFont="1" applyFill="1" applyBorder="1" applyAlignment="1" applyProtection="1">
      <alignment horizontal="center" vertical="center"/>
    </xf>
    <xf numFmtId="0" fontId="7" fillId="22" borderId="61" xfId="0" applyFont="1" applyFill="1" applyBorder="1" applyAlignment="1" applyProtection="1">
      <alignment vertical="center"/>
    </xf>
    <xf numFmtId="0" fontId="7" fillId="22" borderId="62" xfId="0" applyFont="1" applyFill="1" applyBorder="1" applyAlignment="1" applyProtection="1">
      <alignment vertical="center"/>
    </xf>
    <xf numFmtId="0" fontId="7" fillId="21" borderId="61" xfId="0" applyFont="1" applyFill="1" applyBorder="1" applyAlignment="1" applyProtection="1">
      <alignment horizontal="center" vertical="center"/>
    </xf>
    <xf numFmtId="0" fontId="7" fillId="21" borderId="62" xfId="0" applyFont="1" applyFill="1" applyBorder="1" applyAlignment="1" applyProtection="1">
      <alignment horizontal="center" vertical="center"/>
    </xf>
    <xf numFmtId="0" fontId="7" fillId="19" borderId="61" xfId="0" applyFont="1" applyFill="1" applyBorder="1" applyAlignment="1" applyProtection="1">
      <alignment horizontal="center" vertical="center"/>
    </xf>
    <xf numFmtId="0" fontId="7" fillId="22" borderId="61" xfId="0" applyFont="1" applyFill="1" applyBorder="1" applyAlignment="1" applyProtection="1">
      <alignment horizontal="center" vertical="center"/>
    </xf>
    <xf numFmtId="0" fontId="7" fillId="22" borderId="62" xfId="0" applyFont="1" applyFill="1" applyBorder="1" applyAlignment="1" applyProtection="1">
      <alignment horizontal="center" vertical="center"/>
    </xf>
    <xf numFmtId="0" fontId="7" fillId="0" borderId="63" xfId="0" applyFont="1" applyFill="1" applyBorder="1" applyProtection="1"/>
    <xf numFmtId="0" fontId="7" fillId="0" borderId="64" xfId="0" applyFont="1" applyFill="1" applyBorder="1" applyProtection="1"/>
    <xf numFmtId="0" fontId="7" fillId="0" borderId="64" xfId="0" applyFont="1" applyFill="1" applyBorder="1" applyAlignment="1" applyProtection="1"/>
    <xf numFmtId="0" fontId="7" fillId="19" borderId="64" xfId="0" applyFont="1" applyFill="1" applyBorder="1" applyAlignment="1" applyProtection="1">
      <alignment horizontal="center" vertical="center"/>
    </xf>
    <xf numFmtId="0" fontId="7" fillId="22" borderId="64" xfId="0" applyFont="1" applyFill="1" applyBorder="1" applyAlignment="1" applyProtection="1">
      <alignment horizontal="center" vertical="center"/>
    </xf>
    <xf numFmtId="0" fontId="7" fillId="22" borderId="65" xfId="0" applyFont="1" applyFill="1" applyBorder="1" applyAlignment="1" applyProtection="1">
      <alignment horizontal="center" vertical="center"/>
    </xf>
    <xf numFmtId="0" fontId="7" fillId="0" borderId="57" xfId="0" applyFont="1" applyFill="1" applyBorder="1" applyProtection="1"/>
    <xf numFmtId="0" fontId="7" fillId="0" borderId="58" xfId="0" applyFont="1" applyFill="1" applyBorder="1" applyProtection="1"/>
    <xf numFmtId="0" fontId="7" fillId="0" borderId="66" xfId="0" applyFont="1" applyFill="1" applyBorder="1" applyProtection="1"/>
    <xf numFmtId="0" fontId="7" fillId="0" borderId="67" xfId="0" applyFont="1" applyFill="1" applyBorder="1" applyProtection="1"/>
    <xf numFmtId="0" fontId="7" fillId="0" borderId="67" xfId="0" applyFont="1" applyFill="1" applyBorder="1" applyAlignment="1" applyProtection="1"/>
    <xf numFmtId="0" fontId="7" fillId="18" borderId="67" xfId="0" applyFont="1" applyFill="1" applyBorder="1" applyAlignment="1" applyProtection="1">
      <alignment horizontal="center" vertical="center"/>
    </xf>
    <xf numFmtId="0" fontId="7" fillId="22" borderId="67" xfId="0" applyFont="1" applyFill="1" applyBorder="1" applyAlignment="1" applyProtection="1">
      <alignment vertical="center"/>
    </xf>
    <xf numFmtId="0" fontId="7" fillId="22" borderId="68" xfId="0" applyFont="1" applyFill="1" applyBorder="1" applyAlignment="1" applyProtection="1">
      <alignment vertical="center"/>
    </xf>
    <xf numFmtId="0" fontId="7" fillId="21" borderId="67" xfId="0" applyFont="1" applyFill="1" applyBorder="1" applyAlignment="1" applyProtection="1">
      <alignment horizontal="center" vertical="center"/>
    </xf>
    <xf numFmtId="0" fontId="7" fillId="21" borderId="68" xfId="0" applyFont="1" applyFill="1" applyBorder="1" applyAlignment="1" applyProtection="1">
      <alignment horizontal="center" vertical="center"/>
    </xf>
    <xf numFmtId="0" fontId="7" fillId="19" borderId="67" xfId="0" applyFont="1" applyFill="1" applyBorder="1" applyAlignment="1" applyProtection="1">
      <alignment horizontal="center" vertical="center"/>
    </xf>
    <xf numFmtId="0" fontId="7" fillId="22" borderId="67" xfId="0" applyFont="1" applyFill="1" applyBorder="1" applyAlignment="1" applyProtection="1">
      <alignment horizontal="center" vertical="center"/>
    </xf>
    <xf numFmtId="0" fontId="7" fillId="22" borderId="68" xfId="0" applyFont="1" applyFill="1" applyBorder="1" applyAlignment="1" applyProtection="1">
      <alignment horizontal="center" vertical="center"/>
    </xf>
    <xf numFmtId="0" fontId="7" fillId="18" borderId="64" xfId="0" applyFont="1" applyFill="1" applyBorder="1" applyAlignment="1" applyProtection="1">
      <alignment horizontal="center" vertical="center"/>
    </xf>
    <xf numFmtId="0" fontId="7" fillId="22" borderId="64" xfId="0" applyFont="1" applyFill="1" applyBorder="1" applyAlignment="1" applyProtection="1">
      <alignment vertical="center"/>
    </xf>
    <xf numFmtId="0" fontId="7" fillId="22" borderId="65" xfId="0" applyFont="1" applyFill="1" applyBorder="1" applyAlignment="1" applyProtection="1">
      <alignment vertical="center"/>
    </xf>
    <xf numFmtId="0" fontId="7" fillId="21" borderId="64" xfId="0" applyFont="1" applyFill="1" applyBorder="1" applyAlignment="1" applyProtection="1">
      <alignment horizontal="center" vertical="center"/>
    </xf>
    <xf numFmtId="0" fontId="7" fillId="21" borderId="65" xfId="0" applyFont="1" applyFill="1" applyBorder="1" applyAlignment="1" applyProtection="1">
      <alignment horizontal="center" vertical="center"/>
    </xf>
    <xf numFmtId="0" fontId="7" fillId="0" borderId="63" xfId="0" applyFont="1" applyFill="1" applyBorder="1" applyAlignment="1" applyProtection="1">
      <alignment vertical="top"/>
    </xf>
    <xf numFmtId="0" fontId="7" fillId="0" borderId="64" xfId="0" applyFont="1" applyFill="1" applyBorder="1" applyAlignment="1" applyProtection="1">
      <alignment vertical="top"/>
    </xf>
    <xf numFmtId="0" fontId="7" fillId="0" borderId="66" xfId="0" applyFont="1" applyFill="1" applyBorder="1" applyAlignment="1" applyProtection="1">
      <alignment vertical="top"/>
    </xf>
    <xf numFmtId="0" fontId="7" fillId="0" borderId="67" xfId="0" applyFont="1" applyFill="1" applyBorder="1" applyAlignment="1" applyProtection="1">
      <alignment vertical="top"/>
    </xf>
    <xf numFmtId="0" fontId="7" fillId="19" borderId="67" xfId="0" applyFont="1" applyFill="1" applyBorder="1" applyAlignment="1" applyProtection="1">
      <alignment horizontal="center" vertical="top"/>
    </xf>
    <xf numFmtId="0" fontId="7" fillId="22" borderId="67" xfId="0" applyFont="1" applyFill="1" applyBorder="1" applyAlignment="1" applyProtection="1">
      <alignment horizontal="center" vertical="top"/>
    </xf>
    <xf numFmtId="0" fontId="7" fillId="22" borderId="68" xfId="0" applyFont="1" applyFill="1" applyBorder="1" applyAlignment="1" applyProtection="1">
      <alignment horizontal="center" vertical="top"/>
    </xf>
    <xf numFmtId="0" fontId="7" fillId="0" borderId="69" xfId="0" applyFont="1" applyFill="1" applyBorder="1" applyProtection="1"/>
    <xf numFmtId="0" fontId="7" fillId="0" borderId="70" xfId="0" applyFont="1" applyFill="1" applyBorder="1" applyProtection="1"/>
    <xf numFmtId="0" fontId="7" fillId="0" borderId="70" xfId="0" applyFont="1" applyFill="1" applyBorder="1" applyAlignment="1" applyProtection="1"/>
    <xf numFmtId="0" fontId="7" fillId="19" borderId="70" xfId="0" applyFont="1" applyFill="1" applyBorder="1" applyAlignment="1" applyProtection="1">
      <alignment horizontal="center" vertical="center"/>
    </xf>
    <xf numFmtId="0" fontId="7" fillId="21" borderId="70" xfId="0" applyFont="1" applyFill="1" applyBorder="1" applyAlignment="1" applyProtection="1">
      <alignment horizontal="center" vertical="center"/>
    </xf>
    <xf numFmtId="0" fontId="7" fillId="21" borderId="71" xfId="0" applyFont="1" applyFill="1" applyBorder="1" applyAlignment="1" applyProtection="1">
      <alignment horizontal="center" vertical="center"/>
    </xf>
    <xf numFmtId="0" fontId="7" fillId="18" borderId="70" xfId="0" applyFont="1" applyFill="1" applyBorder="1" applyAlignment="1" applyProtection="1">
      <alignment horizontal="center" vertical="center"/>
    </xf>
    <xf numFmtId="0" fontId="7" fillId="19" borderId="64" xfId="0" applyFont="1" applyFill="1" applyBorder="1" applyAlignment="1" applyProtection="1">
      <alignment horizontal="center" vertical="top"/>
    </xf>
    <xf numFmtId="0" fontId="7" fillId="22" borderId="64" xfId="0" applyFont="1" applyFill="1" applyBorder="1" applyAlignment="1" applyProtection="1">
      <alignment horizontal="center" vertical="top"/>
    </xf>
    <xf numFmtId="0" fontId="7" fillId="22" borderId="65" xfId="0" applyFont="1" applyFill="1" applyBorder="1" applyAlignment="1" applyProtection="1">
      <alignment horizontal="center" vertical="top"/>
    </xf>
    <xf numFmtId="0" fontId="7" fillId="22" borderId="70" xfId="0" applyFont="1" applyFill="1" applyBorder="1" applyAlignment="1" applyProtection="1">
      <alignment horizontal="center" vertical="center"/>
    </xf>
    <xf numFmtId="0" fontId="7" fillId="22" borderId="71" xfId="0" applyFont="1" applyFill="1" applyBorder="1" applyAlignment="1" applyProtection="1">
      <alignment horizontal="center" vertical="center"/>
    </xf>
    <xf numFmtId="0" fontId="56" fillId="23" borderId="0" xfId="0" applyFont="1" applyFill="1" applyBorder="1" applyAlignment="1" applyProtection="1"/>
    <xf numFmtId="0" fontId="56" fillId="23" borderId="71" xfId="0" applyFont="1" applyFill="1" applyBorder="1" applyAlignment="1" applyProtection="1"/>
    <xf numFmtId="0" fontId="56" fillId="23" borderId="72" xfId="0" applyFont="1" applyFill="1" applyBorder="1" applyAlignment="1" applyProtection="1"/>
    <xf numFmtId="0" fontId="7" fillId="21" borderId="59" xfId="0" applyFont="1" applyFill="1" applyBorder="1" applyAlignment="1" applyProtection="1">
      <alignment horizontal="center" vertical="center"/>
    </xf>
    <xf numFmtId="0" fontId="56" fillId="24" borderId="0" xfId="0" applyFont="1" applyFill="1" applyBorder="1" applyAlignment="1" applyProtection="1"/>
    <xf numFmtId="0" fontId="57" fillId="0" borderId="8" xfId="0" quotePrefix="1"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58" fillId="0" borderId="8" xfId="0" quotePrefix="1" applyFont="1" applyFill="1" applyBorder="1" applyAlignment="1" applyProtection="1">
      <alignment horizontal="center" vertical="center"/>
    </xf>
    <xf numFmtId="0" fontId="6" fillId="0" borderId="31" xfId="0" applyFont="1" applyFill="1" applyBorder="1" applyAlignment="1" applyProtection="1">
      <alignment vertical="top"/>
    </xf>
    <xf numFmtId="0" fontId="55" fillId="0" borderId="31" xfId="0" applyFont="1" applyFill="1" applyBorder="1" applyAlignment="1" applyProtection="1">
      <alignment vertical="top" wrapText="1"/>
    </xf>
    <xf numFmtId="0" fontId="6" fillId="0" borderId="31" xfId="0" applyFont="1" applyFill="1" applyBorder="1" applyAlignment="1" applyProtection="1">
      <alignment vertical="top" wrapText="1"/>
    </xf>
    <xf numFmtId="0" fontId="15" fillId="0" borderId="31" xfId="0" applyFont="1" applyFill="1" applyBorder="1" applyAlignment="1" applyProtection="1"/>
    <xf numFmtId="0" fontId="14" fillId="0" borderId="31" xfId="0" applyFont="1" applyFill="1" applyBorder="1" applyAlignment="1" applyProtection="1"/>
    <xf numFmtId="0" fontId="14" fillId="0" borderId="31" xfId="0" applyFont="1" applyFill="1" applyBorder="1" applyAlignment="1" applyProtection="1">
      <alignment horizontal="center"/>
    </xf>
    <xf numFmtId="0" fontId="14" fillId="0" borderId="31" xfId="0" applyFont="1" applyBorder="1" applyProtection="1"/>
    <xf numFmtId="0" fontId="7" fillId="0" borderId="31" xfId="0" applyFont="1" applyBorder="1" applyAlignment="1" applyProtection="1">
      <alignment horizontal="center" vertical="center"/>
    </xf>
    <xf numFmtId="0" fontId="14" fillId="0" borderId="31" xfId="0" applyFont="1" applyBorder="1" applyAlignment="1" applyProtection="1">
      <alignment horizontal="center" vertical="center"/>
    </xf>
    <xf numFmtId="0" fontId="8" fillId="0" borderId="31" xfId="0" applyFont="1" applyFill="1" applyBorder="1" applyAlignment="1" applyProtection="1"/>
    <xf numFmtId="0" fontId="15" fillId="0" borderId="31" xfId="0" applyFont="1" applyFill="1" applyBorder="1" applyProtection="1"/>
    <xf numFmtId="0" fontId="30" fillId="0" borderId="18" xfId="0" applyFont="1" applyFill="1" applyBorder="1" applyAlignment="1" applyProtection="1">
      <alignment horizontal="left" vertical="center" wrapText="1"/>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14" fillId="0" borderId="18" xfId="0" applyFont="1" applyBorder="1" applyProtection="1"/>
    <xf numFmtId="0" fontId="14" fillId="0" borderId="1" xfId="0" applyFont="1" applyBorder="1" applyProtection="1"/>
    <xf numFmtId="0" fontId="14" fillId="0" borderId="1" xfId="0" applyFont="1" applyBorder="1" applyAlignment="1" applyProtection="1"/>
    <xf numFmtId="0" fontId="14" fillId="0" borderId="1" xfId="0" applyFont="1" applyBorder="1" applyAlignment="1" applyProtection="1">
      <alignment vertical="top"/>
    </xf>
    <xf numFmtId="0" fontId="14" fillId="0" borderId="2" xfId="0" applyFont="1" applyBorder="1" applyProtection="1"/>
    <xf numFmtId="0" fontId="8" fillId="0" borderId="0" xfId="0" applyFont="1" applyFill="1" applyProtection="1"/>
    <xf numFmtId="0" fontId="23" fillId="0" borderId="0" xfId="0" quotePrefix="1" applyFont="1" applyFill="1" applyBorder="1" applyAlignment="1" applyProtection="1"/>
    <xf numFmtId="0" fontId="7" fillId="0" borderId="0" xfId="0" quotePrefix="1" applyFont="1" applyFill="1" applyAlignment="1" applyProtection="1"/>
    <xf numFmtId="0" fontId="23" fillId="0" borderId="0" xfId="0" applyFont="1" applyFill="1" applyBorder="1" applyAlignment="1" applyProtection="1"/>
    <xf numFmtId="0" fontId="8" fillId="0" borderId="6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7" fillId="0" borderId="38" xfId="0" applyFont="1" applyFill="1" applyBorder="1" applyProtection="1"/>
    <xf numFmtId="15" fontId="7" fillId="0" borderId="31" xfId="0" applyNumberFormat="1" applyFont="1" applyFill="1" applyBorder="1" applyAlignment="1" applyProtection="1">
      <alignment horizontal="left"/>
    </xf>
    <xf numFmtId="0" fontId="8" fillId="0" borderId="0" xfId="0" applyFont="1" applyFill="1" applyBorder="1" applyAlignment="1" applyProtection="1">
      <alignment vertical="top"/>
    </xf>
    <xf numFmtId="0" fontId="7" fillId="0" borderId="0" xfId="0" applyFont="1" applyFill="1" applyBorder="1" applyAlignment="1" applyProtection="1">
      <alignment vertical="top"/>
    </xf>
    <xf numFmtId="0" fontId="15" fillId="0" borderId="0" xfId="0" applyFont="1" applyFill="1" applyBorder="1" applyAlignment="1" applyProtection="1">
      <alignment vertical="top"/>
    </xf>
    <xf numFmtId="0" fontId="14" fillId="0" borderId="0" xfId="0" applyFont="1" applyFill="1" applyAlignment="1" applyProtection="1">
      <alignment horizontal="center" vertical="top"/>
    </xf>
    <xf numFmtId="0" fontId="7" fillId="0" borderId="0" xfId="0" applyFont="1" applyAlignment="1" applyProtection="1">
      <alignment horizontal="center" vertical="top"/>
    </xf>
    <xf numFmtId="0" fontId="14" fillId="0" borderId="0" xfId="0" applyFont="1" applyAlignment="1" applyProtection="1">
      <alignment horizontal="center" vertical="top"/>
    </xf>
    <xf numFmtId="0" fontId="30" fillId="0" borderId="31" xfId="0" applyFont="1" applyFill="1" applyBorder="1" applyAlignment="1" applyProtection="1">
      <alignment vertical="top" wrapText="1"/>
    </xf>
    <xf numFmtId="0" fontId="59" fillId="0" borderId="61" xfId="0" applyFont="1" applyFill="1" applyBorder="1" applyAlignment="1" applyProtection="1">
      <alignment horizontal="center" vertical="center"/>
    </xf>
    <xf numFmtId="0" fontId="59" fillId="0" borderId="62" xfId="0" applyFont="1" applyFill="1" applyBorder="1" applyAlignment="1" applyProtection="1">
      <alignment horizontal="center" vertical="center"/>
    </xf>
    <xf numFmtId="0" fontId="59" fillId="0" borderId="64" xfId="0" applyFont="1" applyFill="1" applyBorder="1" applyAlignment="1" applyProtection="1">
      <alignment horizontal="center" vertical="center"/>
    </xf>
    <xf numFmtId="0" fontId="60" fillId="0" borderId="71" xfId="0" applyFont="1" applyFill="1" applyBorder="1" applyAlignment="1" applyProtection="1">
      <alignment horizontal="center"/>
    </xf>
    <xf numFmtId="0" fontId="59" fillId="0" borderId="67" xfId="0" applyFont="1" applyFill="1" applyBorder="1" applyAlignment="1" applyProtection="1">
      <alignment horizontal="center" vertical="center"/>
    </xf>
    <xf numFmtId="0" fontId="59" fillId="0" borderId="59" xfId="0" applyFont="1" applyFill="1" applyBorder="1" applyAlignment="1" applyProtection="1">
      <alignment horizontal="center" vertical="center"/>
    </xf>
    <xf numFmtId="0" fontId="59" fillId="0" borderId="64" xfId="0" quotePrefix="1" applyFont="1" applyFill="1" applyBorder="1" applyAlignment="1" applyProtection="1">
      <alignment horizontal="center" vertical="center"/>
    </xf>
    <xf numFmtId="0" fontId="59" fillId="0" borderId="65" xfId="0" applyFont="1" applyFill="1" applyBorder="1" applyAlignment="1" applyProtection="1">
      <alignment horizontal="center" vertical="center"/>
    </xf>
    <xf numFmtId="0" fontId="59" fillId="0" borderId="68" xfId="0" applyFont="1" applyFill="1" applyBorder="1" applyAlignment="1" applyProtection="1">
      <alignment horizontal="center" vertical="center"/>
    </xf>
    <xf numFmtId="0" fontId="59" fillId="0" borderId="70" xfId="0" applyFont="1" applyFill="1" applyBorder="1" applyAlignment="1" applyProtection="1">
      <alignment horizontal="center" vertical="center"/>
    </xf>
    <xf numFmtId="0" fontId="59" fillId="0" borderId="71" xfId="0" applyFont="1" applyFill="1" applyBorder="1" applyAlignment="1" applyProtection="1">
      <alignment horizontal="center" vertical="center"/>
    </xf>
    <xf numFmtId="0" fontId="59" fillId="0" borderId="64" xfId="0" applyFont="1" applyFill="1" applyBorder="1" applyAlignment="1" applyProtection="1">
      <alignment horizontal="center" vertical="top"/>
    </xf>
    <xf numFmtId="0" fontId="59" fillId="0" borderId="65" xfId="0" applyFont="1" applyFill="1" applyBorder="1" applyAlignment="1" applyProtection="1">
      <alignment horizontal="center" vertical="top"/>
    </xf>
    <xf numFmtId="0" fontId="59" fillId="0" borderId="67" xfId="0" applyFont="1" applyFill="1" applyBorder="1" applyAlignment="1" applyProtection="1">
      <alignment horizontal="center" vertical="top"/>
    </xf>
    <xf numFmtId="0" fontId="59" fillId="0" borderId="68" xfId="0" applyFont="1" applyFill="1" applyBorder="1" applyAlignment="1" applyProtection="1">
      <alignment horizontal="center" vertical="top"/>
    </xf>
    <xf numFmtId="0" fontId="59" fillId="0" borderId="61" xfId="0" quotePrefix="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15" fillId="0" borderId="0" xfId="0" applyFont="1" applyFill="1" applyAlignment="1" applyProtection="1">
      <alignment horizontal="left" vertical="center" wrapText="1"/>
    </xf>
    <xf numFmtId="0" fontId="7" fillId="0" borderId="0" xfId="0" applyFont="1" applyFill="1" applyAlignment="1">
      <alignment horizontal="left" vertical="center" wrapText="1"/>
    </xf>
    <xf numFmtId="0" fontId="51" fillId="10" borderId="31" xfId="0" applyFont="1" applyFill="1" applyBorder="1" applyAlignment="1" applyProtection="1">
      <alignment horizontal="center" vertical="center" wrapText="1"/>
    </xf>
    <xf numFmtId="0" fontId="51" fillId="10" borderId="32" xfId="0" applyFont="1" applyFill="1" applyBorder="1" applyAlignment="1" applyProtection="1">
      <alignment horizontal="center" vertical="center" wrapText="1"/>
    </xf>
    <xf numFmtId="2" fontId="50" fillId="0" borderId="0" xfId="0" applyNumberFormat="1" applyFont="1" applyAlignment="1" applyProtection="1">
      <alignment horizontal="center" vertical="center"/>
    </xf>
    <xf numFmtId="0" fontId="8" fillId="10" borderId="38" xfId="0" applyFont="1" applyFill="1" applyBorder="1" applyAlignment="1" applyProtection="1">
      <alignment horizontal="center" vertical="center" wrapText="1"/>
    </xf>
    <xf numFmtId="0" fontId="8" fillId="10" borderId="39" xfId="0" applyFont="1" applyFill="1" applyBorder="1" applyAlignment="1" applyProtection="1">
      <alignment horizontal="center" vertical="center" wrapText="1"/>
    </xf>
    <xf numFmtId="2" fontId="7" fillId="10" borderId="19" xfId="3" applyNumberFormat="1" applyFont="1" applyFill="1" applyBorder="1" applyAlignment="1" applyProtection="1">
      <alignment horizontal="center" vertical="center" wrapText="1"/>
    </xf>
    <xf numFmtId="2" fontId="7" fillId="10" borderId="37" xfId="3" applyNumberFormat="1" applyFont="1" applyFill="1" applyBorder="1" applyAlignment="1" applyProtection="1">
      <alignment horizontal="center" vertical="center" wrapText="1"/>
    </xf>
    <xf numFmtId="2" fontId="7" fillId="10" borderId="20" xfId="3" applyNumberFormat="1" applyFont="1" applyFill="1" applyBorder="1" applyAlignment="1" applyProtection="1">
      <alignment horizontal="center" vertical="center" wrapText="1"/>
    </xf>
    <xf numFmtId="1" fontId="16" fillId="14" borderId="35" xfId="0" applyNumberFormat="1" applyFont="1" applyFill="1" applyBorder="1" applyAlignment="1" applyProtection="1">
      <alignment horizontal="center" vertical="center"/>
    </xf>
    <xf numFmtId="1" fontId="16" fillId="14" borderId="28" xfId="0" applyNumberFormat="1" applyFont="1" applyFill="1" applyBorder="1" applyAlignment="1" applyProtection="1">
      <alignment horizontal="center" vertical="center"/>
    </xf>
    <xf numFmtId="0" fontId="16" fillId="13" borderId="27" xfId="0" applyFont="1" applyFill="1" applyBorder="1" applyAlignment="1" applyProtection="1">
      <alignment horizontal="left" vertical="center" wrapText="1"/>
    </xf>
    <xf numFmtId="0" fontId="16" fillId="13" borderId="18" xfId="0" applyFont="1" applyFill="1" applyBorder="1" applyAlignment="1" applyProtection="1">
      <alignment horizontal="left" vertical="center" wrapText="1"/>
    </xf>
    <xf numFmtId="0" fontId="16" fillId="13" borderId="32" xfId="0" applyFont="1" applyFill="1" applyBorder="1" applyAlignment="1" applyProtection="1">
      <alignment horizontal="left" vertical="center" wrapText="1"/>
    </xf>
    <xf numFmtId="0" fontId="16" fillId="13" borderId="2" xfId="0" applyFont="1" applyFill="1" applyBorder="1" applyAlignment="1" applyProtection="1">
      <alignment horizontal="left" vertical="center" wrapText="1"/>
    </xf>
    <xf numFmtId="0" fontId="16" fillId="14" borderId="27" xfId="0" applyFont="1" applyFill="1" applyBorder="1" applyAlignment="1" applyProtection="1">
      <alignment horizontal="left" vertical="center" wrapText="1"/>
    </xf>
    <xf numFmtId="0" fontId="16" fillId="14" borderId="18" xfId="0" applyFont="1" applyFill="1" applyBorder="1" applyAlignment="1" applyProtection="1">
      <alignment horizontal="left" vertical="center" wrapText="1"/>
    </xf>
    <xf numFmtId="0" fontId="16" fillId="14" borderId="29" xfId="0" applyFont="1" applyFill="1" applyBorder="1" applyAlignment="1" applyProtection="1">
      <alignment horizontal="left" vertical="center" wrapText="1"/>
    </xf>
    <xf numFmtId="0" fontId="16" fillId="14" borderId="1" xfId="0" applyFont="1" applyFill="1" applyBorder="1" applyAlignment="1" applyProtection="1">
      <alignment horizontal="left" vertical="center" wrapText="1"/>
    </xf>
    <xf numFmtId="0" fontId="16" fillId="14" borderId="32" xfId="0" applyFont="1" applyFill="1" applyBorder="1" applyAlignment="1" applyProtection="1">
      <alignment horizontal="left" vertical="center" wrapText="1"/>
    </xf>
    <xf numFmtId="0" fontId="16" fillId="14" borderId="2" xfId="0" applyFont="1" applyFill="1" applyBorder="1" applyAlignment="1" applyProtection="1">
      <alignment horizontal="left" vertical="center" wrapText="1"/>
    </xf>
    <xf numFmtId="0" fontId="34" fillId="5" borderId="27" xfId="0" applyFont="1" applyFill="1" applyBorder="1" applyAlignment="1" applyProtection="1">
      <alignment horizontal="left" vertical="center" wrapText="1"/>
    </xf>
    <xf numFmtId="0" fontId="34" fillId="5" borderId="18" xfId="0" applyFont="1" applyFill="1" applyBorder="1" applyAlignment="1" applyProtection="1">
      <alignment horizontal="left" vertical="center" wrapText="1"/>
    </xf>
    <xf numFmtId="0" fontId="34" fillId="5" borderId="32" xfId="0" applyFont="1" applyFill="1" applyBorder="1" applyAlignment="1" applyProtection="1">
      <alignment horizontal="left" vertical="center" wrapText="1"/>
    </xf>
    <xf numFmtId="0" fontId="34" fillId="5" borderId="2" xfId="0" applyFont="1" applyFill="1" applyBorder="1" applyAlignment="1" applyProtection="1">
      <alignment horizontal="left" vertical="center" wrapText="1"/>
    </xf>
    <xf numFmtId="0" fontId="16" fillId="12" borderId="39" xfId="0" applyFont="1" applyFill="1" applyBorder="1" applyAlignment="1" applyProtection="1">
      <alignment horizontal="left" vertical="center" wrapText="1"/>
    </xf>
    <xf numFmtId="0" fontId="16" fillId="12" borderId="8"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8" fillId="10" borderId="26" xfId="0" applyFont="1" applyFill="1" applyBorder="1" applyAlignment="1" applyProtection="1">
      <alignment horizontal="left" vertical="center" wrapText="1"/>
    </xf>
    <xf numFmtId="0" fontId="8" fillId="10" borderId="31" xfId="0" applyFont="1" applyFill="1" applyBorder="1" applyAlignment="1" applyProtection="1">
      <alignment horizontal="left" vertical="center" wrapText="1"/>
    </xf>
    <xf numFmtId="1" fontId="8" fillId="10" borderId="26" xfId="0" applyNumberFormat="1" applyFont="1" applyFill="1" applyBorder="1" applyAlignment="1" applyProtection="1">
      <alignment horizontal="center" vertical="center" wrapText="1"/>
    </xf>
    <xf numFmtId="1" fontId="8" fillId="10" borderId="31" xfId="0" applyNumberFormat="1" applyFont="1" applyFill="1" applyBorder="1" applyAlignment="1" applyProtection="1">
      <alignment horizontal="center" vertical="center" wrapText="1"/>
    </xf>
    <xf numFmtId="0" fontId="28" fillId="0" borderId="8" xfId="0" applyFont="1" applyFill="1" applyBorder="1" applyAlignment="1" applyProtection="1">
      <alignment vertical="center" wrapText="1"/>
    </xf>
    <xf numFmtId="0" fontId="28" fillId="0" borderId="8" xfId="0" applyFont="1" applyFill="1" applyBorder="1" applyAlignment="1" applyProtection="1">
      <alignment horizontal="left" vertical="center" wrapText="1"/>
    </xf>
    <xf numFmtId="0" fontId="28" fillId="0" borderId="10" xfId="0" applyFont="1" applyFill="1" applyBorder="1" applyAlignment="1" applyProtection="1">
      <alignment vertical="center" wrapText="1"/>
    </xf>
    <xf numFmtId="0" fontId="28" fillId="0" borderId="1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8" fillId="0" borderId="21" xfId="0" applyFont="1" applyFill="1" applyBorder="1" applyAlignment="1" applyProtection="1">
      <alignment horizontal="left" vertical="top" wrapText="1"/>
    </xf>
    <xf numFmtId="0" fontId="8" fillId="0" borderId="22" xfId="0" applyFont="1" applyFill="1" applyBorder="1" applyAlignment="1" applyProtection="1">
      <alignment horizontal="left" vertical="top" wrapText="1"/>
    </xf>
    <xf numFmtId="0" fontId="31" fillId="0" borderId="50"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5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2" fillId="0" borderId="8" xfId="0" applyFont="1" applyFill="1" applyBorder="1" applyAlignment="1" applyProtection="1">
      <alignment horizontal="left" vertical="center" wrapText="1"/>
    </xf>
    <xf numFmtId="0" fontId="30" fillId="0" borderId="50" xfId="0" applyFont="1" applyFill="1" applyBorder="1" applyAlignment="1" applyProtection="1">
      <alignment horizontal="left" vertical="center" wrapText="1"/>
    </xf>
    <xf numFmtId="0" fontId="30" fillId="0" borderId="39" xfId="0" applyFont="1" applyFill="1" applyBorder="1" applyAlignment="1" applyProtection="1">
      <alignment horizontal="left" vertical="center" wrapText="1"/>
    </xf>
    <xf numFmtId="2" fontId="7" fillId="10" borderId="41" xfId="3" applyNumberFormat="1" applyFont="1" applyFill="1" applyBorder="1" applyAlignment="1" applyProtection="1">
      <alignment horizontal="center" vertical="center" wrapText="1"/>
    </xf>
    <xf numFmtId="2" fontId="7" fillId="10" borderId="28" xfId="3" applyNumberFormat="1" applyFont="1" applyFill="1" applyBorder="1" applyAlignment="1" applyProtection="1">
      <alignment horizontal="center" vertical="center" wrapText="1"/>
    </xf>
    <xf numFmtId="2" fontId="7" fillId="10" borderId="40" xfId="3" applyNumberFormat="1" applyFont="1" applyFill="1" applyBorder="1" applyAlignment="1" applyProtection="1">
      <alignment horizontal="center" vertical="center" wrapText="1"/>
    </xf>
    <xf numFmtId="0" fontId="28" fillId="0" borderId="3"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32" fillId="0" borderId="49" xfId="0" applyFont="1" applyFill="1" applyBorder="1" applyAlignment="1" applyProtection="1">
      <alignment horizontal="left" vertical="center" wrapText="1"/>
    </xf>
    <xf numFmtId="0" fontId="32" fillId="0" borderId="29" xfId="0" applyFont="1" applyFill="1" applyBorder="1" applyAlignment="1" applyProtection="1">
      <alignment horizontal="left" vertical="center" wrapText="1"/>
    </xf>
    <xf numFmtId="0" fontId="32" fillId="0" borderId="48"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 xfId="0" applyFont="1" applyFill="1" applyBorder="1" applyAlignment="1" applyProtection="1">
      <alignment vertical="center" wrapText="1"/>
    </xf>
    <xf numFmtId="0" fontId="28" fillId="0" borderId="1" xfId="0" applyFont="1" applyFill="1" applyBorder="1" applyAlignment="1" applyProtection="1">
      <alignment vertical="center" wrapText="1"/>
    </xf>
    <xf numFmtId="0" fontId="28" fillId="0" borderId="2" xfId="0" applyFont="1" applyFill="1" applyBorder="1" applyAlignment="1" applyProtection="1">
      <alignment vertical="center" wrapText="1"/>
    </xf>
    <xf numFmtId="0" fontId="8" fillId="0" borderId="3" xfId="0" applyFont="1" applyFill="1" applyBorder="1" applyAlignment="1" applyProtection="1">
      <alignment horizontal="left" vertical="top" wrapText="1"/>
    </xf>
    <xf numFmtId="0" fontId="8" fillId="0" borderId="36" xfId="0" applyFont="1" applyFill="1" applyBorder="1" applyAlignment="1" applyProtection="1">
      <alignment horizontal="left" vertical="top" wrapText="1"/>
    </xf>
    <xf numFmtId="0" fontId="8" fillId="0" borderId="17" xfId="0" applyFont="1" applyFill="1" applyBorder="1" applyAlignment="1" applyProtection="1">
      <alignment horizontal="left" vertical="top" wrapText="1"/>
    </xf>
    <xf numFmtId="0" fontId="8" fillId="0" borderId="24" xfId="0" applyFont="1" applyFill="1" applyBorder="1" applyAlignment="1" applyProtection="1">
      <alignment horizontal="left" vertical="top" wrapText="1"/>
    </xf>
    <xf numFmtId="0" fontId="8" fillId="0" borderId="49" xfId="0" applyFont="1" applyFill="1" applyBorder="1" applyAlignment="1" applyProtection="1">
      <alignment horizontal="left" vertical="top" wrapText="1"/>
    </xf>
    <xf numFmtId="0" fontId="8" fillId="0" borderId="48" xfId="0" applyFont="1" applyFill="1" applyBorder="1" applyAlignment="1" applyProtection="1">
      <alignment horizontal="left" vertical="top" wrapText="1"/>
    </xf>
    <xf numFmtId="0" fontId="29" fillId="0" borderId="32" xfId="0" applyFont="1" applyFill="1" applyBorder="1" applyAlignment="1" applyProtection="1">
      <alignment horizontal="left" vertical="center" wrapText="1"/>
    </xf>
    <xf numFmtId="0" fontId="29" fillId="0" borderId="39" xfId="0" applyFont="1" applyFill="1" applyBorder="1" applyAlignment="1" applyProtection="1">
      <alignment horizontal="left" vertical="center" wrapText="1"/>
    </xf>
    <xf numFmtId="0" fontId="29" fillId="0" borderId="51" xfId="0" applyFont="1" applyFill="1" applyBorder="1" applyAlignment="1" applyProtection="1">
      <alignment horizontal="left" vertical="center" wrapText="1"/>
    </xf>
    <xf numFmtId="0" fontId="26" fillId="0" borderId="2"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7" fillId="1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4" fontId="7" fillId="10" borderId="12" xfId="0" applyNumberFormat="1" applyFont="1" applyFill="1" applyBorder="1" applyAlignment="1" applyProtection="1">
      <alignment horizontal="right" vertical="center"/>
      <protection locked="0"/>
    </xf>
    <xf numFmtId="4" fontId="7" fillId="10" borderId="13" xfId="0" applyNumberFormat="1" applyFont="1" applyFill="1" applyBorder="1" applyAlignment="1" applyProtection="1">
      <alignment horizontal="right" vertical="center"/>
      <protection locked="0"/>
    </xf>
    <xf numFmtId="0" fontId="7" fillId="10" borderId="12" xfId="0" applyFont="1" applyFill="1" applyBorder="1" applyAlignment="1" applyProtection="1">
      <alignment horizontal="right" vertical="center"/>
      <protection locked="0"/>
    </xf>
    <xf numFmtId="0" fontId="7" fillId="10" borderId="13" xfId="0" applyFont="1" applyFill="1" applyBorder="1" applyAlignment="1" applyProtection="1">
      <alignment horizontal="right" vertical="center"/>
      <protection locked="0"/>
    </xf>
    <xf numFmtId="0" fontId="7" fillId="10" borderId="25" xfId="0" applyFont="1" applyFill="1" applyBorder="1" applyAlignment="1" applyProtection="1">
      <alignment horizontal="left" vertical="center"/>
      <protection locked="0"/>
    </xf>
    <xf numFmtId="0" fontId="7" fillId="10" borderId="26" xfId="0" applyFont="1" applyFill="1" applyBorder="1" applyAlignment="1" applyProtection="1">
      <alignment horizontal="left" vertical="center"/>
      <protection locked="0"/>
    </xf>
    <xf numFmtId="0" fontId="7" fillId="10" borderId="27" xfId="0" applyFont="1" applyFill="1" applyBorder="1" applyAlignment="1" applyProtection="1">
      <alignment horizontal="left" vertical="center"/>
      <protection locked="0"/>
    </xf>
    <xf numFmtId="0" fontId="7" fillId="10" borderId="30" xfId="0" applyFont="1" applyFill="1" applyBorder="1" applyAlignment="1" applyProtection="1">
      <alignment horizontal="left" vertical="center"/>
      <protection locked="0"/>
    </xf>
    <xf numFmtId="0" fontId="7" fillId="10" borderId="31" xfId="0" applyFont="1" applyFill="1" applyBorder="1" applyAlignment="1" applyProtection="1">
      <alignment horizontal="left" vertical="center"/>
      <protection locked="0"/>
    </xf>
    <xf numFmtId="0" fontId="7" fillId="10" borderId="32" xfId="0" applyFont="1" applyFill="1" applyBorder="1" applyAlignment="1" applyProtection="1">
      <alignment horizontal="left" vertical="center"/>
      <protection locked="0"/>
    </xf>
    <xf numFmtId="0" fontId="7" fillId="10" borderId="28" xfId="0" applyFont="1" applyFill="1" applyBorder="1" applyAlignment="1" applyProtection="1">
      <alignment horizontal="left" vertical="center"/>
      <protection locked="0"/>
    </xf>
    <xf numFmtId="0" fontId="7" fillId="10" borderId="0" xfId="0" applyFont="1" applyFill="1" applyBorder="1" applyAlignment="1" applyProtection="1">
      <alignment horizontal="left" vertical="center"/>
      <protection locked="0"/>
    </xf>
    <xf numFmtId="0" fontId="7" fillId="10" borderId="29" xfId="0" applyFont="1" applyFill="1" applyBorder="1" applyAlignment="1" applyProtection="1">
      <alignment horizontal="left" vertical="center"/>
      <protection locked="0"/>
    </xf>
    <xf numFmtId="0" fontId="7" fillId="10" borderId="7" xfId="0" applyFont="1" applyFill="1" applyBorder="1" applyAlignment="1" applyProtection="1">
      <alignment horizontal="left" vertical="center"/>
      <protection locked="0"/>
    </xf>
    <xf numFmtId="0" fontId="7" fillId="10" borderId="37" xfId="0" applyFont="1" applyFill="1" applyBorder="1" applyAlignment="1" applyProtection="1">
      <alignment horizontal="right" vertical="center"/>
      <protection locked="0"/>
    </xf>
    <xf numFmtId="0" fontId="7" fillId="10" borderId="38" xfId="0" applyFont="1" applyFill="1" applyBorder="1" applyAlignment="1" applyProtection="1">
      <alignment horizontal="right" vertical="center"/>
      <protection locked="0"/>
    </xf>
    <xf numFmtId="0" fontId="9" fillId="5" borderId="8" xfId="0" applyFont="1" applyFill="1" applyBorder="1" applyAlignment="1" applyProtection="1">
      <alignment horizontal="center" vertical="top" wrapText="1"/>
    </xf>
    <xf numFmtId="0" fontId="4" fillId="0" borderId="8" xfId="0" applyFont="1" applyFill="1" applyBorder="1" applyAlignment="1" applyProtection="1">
      <alignment horizontal="left" vertical="top" wrapText="1"/>
      <protection locked="0"/>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9" fillId="5" borderId="12" xfId="0" applyFont="1" applyFill="1" applyBorder="1" applyAlignment="1" applyProtection="1">
      <alignment horizontal="left" vertical="top" wrapText="1"/>
    </xf>
    <xf numFmtId="0" fontId="9" fillId="5" borderId="13" xfId="0" applyFont="1" applyFill="1" applyBorder="1" applyAlignment="1" applyProtection="1">
      <alignment horizontal="left" vertical="top" wrapText="1"/>
    </xf>
    <xf numFmtId="0" fontId="9" fillId="5" borderId="38" xfId="0" applyFont="1" applyFill="1" applyBorder="1" applyAlignment="1" applyProtection="1">
      <alignment horizontal="left" vertical="top" wrapText="1"/>
    </xf>
    <xf numFmtId="0" fontId="9" fillId="5" borderId="14" xfId="0" applyFont="1" applyFill="1" applyBorder="1" applyAlignment="1" applyProtection="1">
      <alignment horizontal="left" vertical="top" wrapText="1"/>
    </xf>
    <xf numFmtId="0" fontId="9" fillId="5" borderId="37" xfId="0" applyFont="1" applyFill="1" applyBorder="1" applyAlignment="1" applyProtection="1">
      <alignment horizontal="left" vertical="top" wrapText="1"/>
    </xf>
    <xf numFmtId="0" fontId="9" fillId="5" borderId="39" xfId="0" applyFont="1" applyFill="1" applyBorder="1" applyAlignment="1" applyProtection="1">
      <alignment horizontal="left" vertical="top" wrapText="1"/>
    </xf>
    <xf numFmtId="0" fontId="5" fillId="4" borderId="38" xfId="0" applyFont="1" applyFill="1" applyBorder="1" applyAlignment="1" applyProtection="1">
      <alignment horizontal="center" vertical="top" wrapText="1"/>
    </xf>
    <xf numFmtId="0" fontId="5" fillId="4" borderId="39" xfId="0" applyFont="1" applyFill="1" applyBorder="1" applyAlignment="1" applyProtection="1">
      <alignment horizontal="center" vertical="top" wrapText="1"/>
    </xf>
    <xf numFmtId="0" fontId="6" fillId="4" borderId="37" xfId="0" applyFont="1" applyFill="1" applyBorder="1" applyAlignment="1" applyProtection="1">
      <alignment horizontal="left" vertical="center" wrapText="1"/>
    </xf>
    <xf numFmtId="0" fontId="6" fillId="4" borderId="38" xfId="0" applyFont="1" applyFill="1" applyBorder="1" applyAlignment="1" applyProtection="1">
      <alignment horizontal="left" vertical="center" wrapText="1"/>
    </xf>
    <xf numFmtId="0" fontId="4" fillId="5" borderId="12" xfId="0" applyFont="1" applyFill="1" applyBorder="1" applyAlignment="1" applyProtection="1">
      <alignment horizontal="left" vertical="top" wrapText="1"/>
    </xf>
    <xf numFmtId="0" fontId="4" fillId="5" borderId="13" xfId="0" applyFont="1" applyFill="1" applyBorder="1" applyAlignment="1" applyProtection="1">
      <alignment horizontal="left" vertical="top" wrapText="1"/>
    </xf>
    <xf numFmtId="0" fontId="4" fillId="5" borderId="38" xfId="0" applyFont="1" applyFill="1" applyBorder="1" applyAlignment="1" applyProtection="1">
      <alignment horizontal="left" vertical="top" wrapText="1"/>
    </xf>
    <xf numFmtId="0" fontId="4" fillId="5" borderId="14" xfId="0" applyFont="1" applyFill="1" applyBorder="1" applyAlignment="1" applyProtection="1">
      <alignment horizontal="left" vertical="top" wrapText="1"/>
    </xf>
    <xf numFmtId="0" fontId="35" fillId="15" borderId="37" xfId="0" applyFont="1" applyFill="1" applyBorder="1" applyAlignment="1" applyProtection="1">
      <alignment horizontal="left" vertical="center" wrapText="1"/>
    </xf>
    <xf numFmtId="0" fontId="35" fillId="15" borderId="38" xfId="0" applyFont="1" applyFill="1" applyBorder="1" applyAlignment="1" applyProtection="1">
      <alignment horizontal="left" vertical="center" wrapText="1"/>
    </xf>
    <xf numFmtId="0" fontId="36" fillId="15" borderId="38" xfId="0" applyFont="1" applyFill="1" applyBorder="1" applyAlignment="1" applyProtection="1">
      <alignment horizontal="center" vertical="top" wrapText="1"/>
    </xf>
    <xf numFmtId="0" fontId="36" fillId="15" borderId="39" xfId="0" applyFont="1" applyFill="1" applyBorder="1" applyAlignment="1" applyProtection="1">
      <alignment horizontal="center" vertical="top" wrapText="1"/>
    </xf>
    <xf numFmtId="0" fontId="9" fillId="11" borderId="12" xfId="0" applyFont="1" applyFill="1" applyBorder="1" applyAlignment="1" applyProtection="1">
      <alignment horizontal="left" vertical="top" wrapText="1"/>
    </xf>
    <xf numFmtId="0" fontId="9" fillId="11" borderId="13" xfId="0" applyFont="1" applyFill="1" applyBorder="1" applyAlignment="1" applyProtection="1">
      <alignment horizontal="left" vertical="top" wrapText="1"/>
    </xf>
    <xf numFmtId="0" fontId="9" fillId="11" borderId="38" xfId="0" applyFont="1" applyFill="1" applyBorder="1" applyAlignment="1" applyProtection="1">
      <alignment horizontal="left" vertical="top" wrapText="1"/>
    </xf>
    <xf numFmtId="0" fontId="9" fillId="11" borderId="14" xfId="0" applyFont="1" applyFill="1" applyBorder="1" applyAlignment="1" applyProtection="1">
      <alignment horizontal="left" vertical="top" wrapText="1"/>
    </xf>
    <xf numFmtId="0" fontId="9" fillId="11" borderId="37" xfId="0" applyFont="1" applyFill="1" applyBorder="1" applyAlignment="1" applyProtection="1">
      <alignment horizontal="left" vertical="top" wrapText="1"/>
    </xf>
    <xf numFmtId="0" fontId="9" fillId="11" borderId="39" xfId="0" applyFont="1" applyFill="1" applyBorder="1" applyAlignment="1" applyProtection="1">
      <alignment horizontal="left" vertical="top" wrapText="1"/>
    </xf>
    <xf numFmtId="0" fontId="9" fillId="11" borderId="8" xfId="0" applyFont="1" applyFill="1" applyBorder="1" applyAlignment="1" applyProtection="1">
      <alignment horizontal="center" vertical="top" wrapText="1"/>
    </xf>
    <xf numFmtId="0" fontId="4" fillId="11" borderId="12" xfId="0" applyFont="1" applyFill="1" applyBorder="1" applyAlignment="1" applyProtection="1">
      <alignment horizontal="left" vertical="top" wrapText="1"/>
    </xf>
    <xf numFmtId="0" fontId="4" fillId="11" borderId="13" xfId="0" applyFont="1" applyFill="1" applyBorder="1" applyAlignment="1" applyProtection="1">
      <alignment horizontal="left" vertical="top" wrapText="1"/>
    </xf>
    <xf numFmtId="0" fontId="4" fillId="11" borderId="38" xfId="0" applyFont="1" applyFill="1" applyBorder="1" applyAlignment="1" applyProtection="1">
      <alignment horizontal="left" vertical="top" wrapText="1"/>
    </xf>
    <xf numFmtId="0" fontId="4" fillId="11" borderId="14" xfId="0" applyFont="1" applyFill="1" applyBorder="1" applyAlignment="1" applyProtection="1">
      <alignment horizontal="left" vertical="top" wrapText="1"/>
    </xf>
    <xf numFmtId="0" fontId="6" fillId="16" borderId="37" xfId="0" applyFont="1" applyFill="1" applyBorder="1" applyAlignment="1" applyProtection="1">
      <alignment horizontal="left" vertical="center" wrapText="1"/>
    </xf>
    <xf numFmtId="0" fontId="6" fillId="16" borderId="38" xfId="0" applyFont="1" applyFill="1" applyBorder="1" applyAlignment="1" applyProtection="1">
      <alignment horizontal="left" vertical="center" wrapText="1"/>
    </xf>
    <xf numFmtId="0" fontId="5" fillId="16" borderId="38" xfId="0" applyFont="1" applyFill="1" applyBorder="1" applyAlignment="1" applyProtection="1">
      <alignment horizontal="center" vertical="top" wrapText="1"/>
    </xf>
    <xf numFmtId="0" fontId="5" fillId="16" borderId="39" xfId="0" applyFont="1" applyFill="1" applyBorder="1" applyAlignment="1" applyProtection="1">
      <alignment horizontal="center" vertical="top" wrapText="1"/>
    </xf>
    <xf numFmtId="0" fontId="9" fillId="7" borderId="12" xfId="0" applyFont="1" applyFill="1" applyBorder="1" applyAlignment="1" applyProtection="1">
      <alignment horizontal="left" vertical="top" wrapText="1"/>
    </xf>
    <xf numFmtId="0" fontId="9" fillId="7" borderId="13" xfId="0" applyFont="1" applyFill="1" applyBorder="1" applyAlignment="1" applyProtection="1">
      <alignment horizontal="left" vertical="top" wrapText="1"/>
    </xf>
    <xf numFmtId="0" fontId="9" fillId="7" borderId="38" xfId="0" applyFont="1" applyFill="1" applyBorder="1" applyAlignment="1" applyProtection="1">
      <alignment horizontal="left" vertical="top" wrapText="1"/>
    </xf>
    <xf numFmtId="0" fontId="9" fillId="7" borderId="14" xfId="0" applyFont="1" applyFill="1" applyBorder="1" applyAlignment="1" applyProtection="1">
      <alignment horizontal="left" vertical="top" wrapText="1"/>
    </xf>
    <xf numFmtId="0" fontId="9" fillId="7" borderId="37" xfId="0" applyFont="1" applyFill="1" applyBorder="1" applyAlignment="1" applyProtection="1">
      <alignment horizontal="left" vertical="top" wrapText="1"/>
    </xf>
    <xf numFmtId="0" fontId="9" fillId="7" borderId="39" xfId="0" applyFont="1" applyFill="1" applyBorder="1" applyAlignment="1" applyProtection="1">
      <alignment horizontal="left" vertical="top" wrapText="1"/>
    </xf>
    <xf numFmtId="0" fontId="9" fillId="7" borderId="8" xfId="0" applyFont="1" applyFill="1" applyBorder="1" applyAlignment="1" applyProtection="1">
      <alignment horizontal="center" vertical="top" wrapText="1"/>
    </xf>
    <xf numFmtId="0" fontId="4" fillId="7" borderId="12" xfId="0" applyFont="1" applyFill="1" applyBorder="1" applyAlignment="1" applyProtection="1">
      <alignment horizontal="left" vertical="top" wrapText="1"/>
    </xf>
    <xf numFmtId="0" fontId="4" fillId="7" borderId="13" xfId="0" applyFont="1" applyFill="1" applyBorder="1" applyAlignment="1" applyProtection="1">
      <alignment horizontal="left" vertical="top" wrapText="1"/>
    </xf>
    <xf numFmtId="0" fontId="4" fillId="7" borderId="38" xfId="0" applyFont="1" applyFill="1" applyBorder="1" applyAlignment="1" applyProtection="1">
      <alignment horizontal="left" vertical="top" wrapText="1"/>
    </xf>
    <xf numFmtId="0" fontId="4" fillId="7" borderId="14" xfId="0" applyFont="1" applyFill="1" applyBorder="1" applyAlignment="1" applyProtection="1">
      <alignment horizontal="left" vertical="top" wrapText="1"/>
    </xf>
    <xf numFmtId="0" fontId="6" fillId="17" borderId="37" xfId="0" applyFont="1" applyFill="1" applyBorder="1" applyAlignment="1" applyProtection="1">
      <alignment horizontal="left" vertical="center" wrapText="1"/>
    </xf>
    <xf numFmtId="0" fontId="6" fillId="17" borderId="38" xfId="0" applyFont="1" applyFill="1" applyBorder="1" applyAlignment="1" applyProtection="1">
      <alignment horizontal="left" vertical="center" wrapText="1"/>
    </xf>
    <xf numFmtId="0" fontId="5" fillId="17" borderId="38" xfId="0" applyFont="1" applyFill="1" applyBorder="1" applyAlignment="1" applyProtection="1">
      <alignment horizontal="center" vertical="top" wrapText="1"/>
    </xf>
    <xf numFmtId="0" fontId="5" fillId="17" borderId="39" xfId="0" applyFont="1" applyFill="1" applyBorder="1" applyAlignment="1" applyProtection="1">
      <alignment horizontal="center" vertical="top" wrapText="1"/>
    </xf>
    <xf numFmtId="0" fontId="4" fillId="6" borderId="12" xfId="0" applyFont="1" applyFill="1" applyBorder="1" applyAlignment="1" applyProtection="1">
      <alignment horizontal="left" vertical="top" wrapText="1"/>
    </xf>
    <xf numFmtId="0" fontId="4" fillId="6" borderId="13" xfId="0" applyFont="1" applyFill="1" applyBorder="1" applyAlignment="1" applyProtection="1">
      <alignment horizontal="left" vertical="top" wrapText="1"/>
    </xf>
    <xf numFmtId="0" fontId="4" fillId="6" borderId="38" xfId="0" applyFont="1" applyFill="1" applyBorder="1" applyAlignment="1" applyProtection="1">
      <alignment horizontal="left" vertical="top" wrapText="1"/>
    </xf>
    <xf numFmtId="0" fontId="4" fillId="6" borderId="14" xfId="0" applyFont="1" applyFill="1" applyBorder="1" applyAlignment="1" applyProtection="1">
      <alignment horizontal="left" vertical="top" wrapText="1"/>
    </xf>
    <xf numFmtId="0" fontId="9" fillId="6" borderId="37" xfId="0" applyFont="1" applyFill="1" applyBorder="1" applyAlignment="1" applyProtection="1">
      <alignment horizontal="left" vertical="top" wrapText="1"/>
    </xf>
    <xf numFmtId="0" fontId="9" fillId="6" borderId="38" xfId="0" applyFont="1" applyFill="1" applyBorder="1" applyAlignment="1" applyProtection="1">
      <alignment horizontal="left" vertical="top" wrapText="1"/>
    </xf>
    <xf numFmtId="0" fontId="9" fillId="6" borderId="39" xfId="0" applyFont="1" applyFill="1" applyBorder="1" applyAlignment="1" applyProtection="1">
      <alignment horizontal="left" vertical="top" wrapText="1"/>
    </xf>
    <xf numFmtId="0" fontId="9" fillId="6" borderId="8" xfId="0" applyFont="1" applyFill="1" applyBorder="1" applyAlignment="1" applyProtection="1">
      <alignment horizontal="center" vertical="top" wrapText="1"/>
    </xf>
    <xf numFmtId="0" fontId="5" fillId="17" borderId="38" xfId="0" applyFont="1" applyFill="1" applyBorder="1" applyAlignment="1" applyProtection="1">
      <alignment horizontal="center" vertical="center" wrapText="1"/>
    </xf>
    <xf numFmtId="0" fontId="5" fillId="17" borderId="39" xfId="0" applyFont="1" applyFill="1" applyBorder="1" applyAlignment="1" applyProtection="1">
      <alignment horizontal="center" vertical="center" wrapText="1"/>
    </xf>
    <xf numFmtId="0" fontId="4" fillId="6" borderId="37" xfId="0" applyFont="1" applyFill="1" applyBorder="1" applyAlignment="1" applyProtection="1">
      <alignment horizontal="left" vertical="top" wrapText="1"/>
    </xf>
    <xf numFmtId="0" fontId="4" fillId="6" borderId="39" xfId="0" applyFont="1" applyFill="1" applyBorder="1" applyAlignment="1" applyProtection="1">
      <alignment horizontal="left" vertical="top" wrapText="1"/>
    </xf>
    <xf numFmtId="0" fontId="9" fillId="6" borderId="37" xfId="0" applyFont="1" applyFill="1" applyBorder="1" applyAlignment="1" applyProtection="1">
      <alignment horizontal="center" vertical="top" wrapText="1"/>
    </xf>
    <xf numFmtId="0" fontId="9" fillId="6" borderId="38" xfId="0" applyFont="1" applyFill="1" applyBorder="1" applyAlignment="1" applyProtection="1">
      <alignment horizontal="center" vertical="top" wrapText="1"/>
    </xf>
    <xf numFmtId="0" fontId="9" fillId="6" borderId="39" xfId="0" applyFont="1" applyFill="1" applyBorder="1" applyAlignment="1" applyProtection="1">
      <alignment horizontal="center" vertical="top" wrapText="1"/>
    </xf>
    <xf numFmtId="0" fontId="25" fillId="0" borderId="29" xfId="0" applyFont="1" applyFill="1" applyBorder="1" applyAlignment="1" applyProtection="1">
      <alignment horizontal="center" vertical="center" wrapText="1"/>
    </xf>
    <xf numFmtId="0" fontId="25" fillId="0" borderId="32"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0" fontId="24" fillId="0" borderId="29" xfId="0" applyFont="1" applyFill="1" applyBorder="1" applyAlignment="1" applyProtection="1">
      <alignment horizontal="center" vertical="center" wrapText="1"/>
    </xf>
    <xf numFmtId="0" fontId="24" fillId="0" borderId="32"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0" fillId="0" borderId="29" xfId="0" applyFont="1" applyFill="1" applyBorder="1" applyAlignment="1" applyProtection="1">
      <alignment horizontal="center" vertical="center" wrapText="1"/>
    </xf>
    <xf numFmtId="0" fontId="20" fillId="0" borderId="3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53" fillId="0" borderId="0" xfId="0" applyFont="1" applyAlignment="1" applyProtection="1">
      <alignment horizontal="left" vertical="top"/>
    </xf>
    <xf numFmtId="0" fontId="7" fillId="0" borderId="28" xfId="0" applyFont="1" applyFill="1" applyBorder="1" applyAlignment="1" applyProtection="1">
      <alignment horizontal="left" vertical="top" wrapText="1"/>
    </xf>
    <xf numFmtId="0" fontId="7" fillId="0" borderId="29" xfId="0" applyFont="1" applyFill="1" applyBorder="1" applyAlignment="1" applyProtection="1">
      <alignment horizontal="left" vertical="top" wrapText="1"/>
    </xf>
    <xf numFmtId="0" fontId="30" fillId="0" borderId="18"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0" fillId="0" borderId="17" xfId="0" applyFont="1" applyFill="1" applyBorder="1" applyAlignment="1" applyProtection="1">
      <alignment horizontal="left" vertical="center" wrapText="1"/>
    </xf>
    <xf numFmtId="0" fontId="7" fillId="0" borderId="35" xfId="0" applyFont="1" applyBorder="1" applyAlignment="1" applyProtection="1">
      <alignment horizontal="left" vertical="center"/>
    </xf>
    <xf numFmtId="0" fontId="7" fillId="0" borderId="28" xfId="0" applyFont="1" applyBorder="1" applyAlignment="1" applyProtection="1">
      <alignment horizontal="left" vertical="center"/>
    </xf>
    <xf numFmtId="0" fontId="7" fillId="0" borderId="40" xfId="0" applyFont="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0" fontId="15" fillId="0" borderId="60" xfId="0" applyFont="1" applyFill="1" applyBorder="1" applyAlignment="1" applyProtection="1">
      <alignment horizontal="left" vertical="center"/>
    </xf>
    <xf numFmtId="0" fontId="15" fillId="0" borderId="61" xfId="0" applyFont="1" applyFill="1" applyBorder="1" applyAlignment="1" applyProtection="1">
      <alignment horizontal="left" vertical="center"/>
    </xf>
    <xf numFmtId="0" fontId="15" fillId="0" borderId="0" xfId="0" applyFont="1" applyFill="1" applyBorder="1" applyAlignment="1" applyProtection="1">
      <alignment horizontal="center"/>
    </xf>
    <xf numFmtId="0" fontId="15" fillId="0" borderId="58"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4" fillId="0" borderId="0" xfId="0" applyFont="1" applyAlignment="1" applyProtection="1">
      <alignment horizontal="center" vertical="center"/>
    </xf>
    <xf numFmtId="0" fontId="7" fillId="0" borderId="0" xfId="0" applyFont="1" applyAlignment="1" applyProtection="1">
      <alignment horizontal="center" vertical="center"/>
    </xf>
    <xf numFmtId="2" fontId="7" fillId="0" borderId="0" xfId="0" applyNumberFormat="1" applyFont="1" applyAlignment="1" applyProtection="1">
      <alignment horizontal="center" vertical="center"/>
    </xf>
    <xf numFmtId="0" fontId="31" fillId="0" borderId="1"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7" fillId="0" borderId="30" xfId="0" applyFont="1" applyBorder="1" applyAlignment="1" applyProtection="1">
      <alignment horizontal="left" vertical="center"/>
    </xf>
    <xf numFmtId="0" fontId="27" fillId="0" borderId="1" xfId="0" applyFont="1" applyFill="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7" fillId="0" borderId="64" xfId="0" applyFont="1" applyFill="1" applyBorder="1" applyAlignment="1" applyProtection="1">
      <alignment horizontal="left"/>
    </xf>
    <xf numFmtId="0" fontId="7" fillId="0" borderId="75" xfId="0" applyFont="1" applyFill="1" applyBorder="1" applyAlignment="1" applyProtection="1">
      <alignment horizontal="left"/>
    </xf>
    <xf numFmtId="0" fontId="7" fillId="0" borderId="65" xfId="0" applyFont="1" applyFill="1" applyBorder="1" applyAlignment="1" applyProtection="1">
      <alignment horizontal="left"/>
    </xf>
    <xf numFmtId="0" fontId="7" fillId="0" borderId="67" xfId="0" applyFont="1" applyFill="1" applyBorder="1" applyAlignment="1" applyProtection="1">
      <alignment horizontal="left"/>
    </xf>
    <xf numFmtId="0" fontId="7" fillId="0" borderId="76" xfId="0" applyFont="1" applyFill="1" applyBorder="1" applyAlignment="1" applyProtection="1">
      <alignment horizontal="left"/>
    </xf>
    <xf numFmtId="0" fontId="7" fillId="0" borderId="68" xfId="0" applyFont="1" applyFill="1" applyBorder="1" applyAlignment="1" applyProtection="1">
      <alignment horizontal="left"/>
    </xf>
    <xf numFmtId="0" fontId="7" fillId="0" borderId="61" xfId="0" applyFont="1" applyFill="1" applyBorder="1" applyAlignment="1" applyProtection="1">
      <alignment horizontal="left"/>
    </xf>
    <xf numFmtId="0" fontId="7" fillId="0" borderId="74" xfId="0" applyFont="1" applyFill="1" applyBorder="1" applyAlignment="1" applyProtection="1">
      <alignment horizontal="left"/>
    </xf>
    <xf numFmtId="0" fontId="7" fillId="0" borderId="62" xfId="0" applyFont="1" applyFill="1" applyBorder="1" applyAlignment="1" applyProtection="1">
      <alignment horizontal="left"/>
    </xf>
    <xf numFmtId="0" fontId="7" fillId="0" borderId="58" xfId="0" applyFont="1" applyFill="1" applyBorder="1" applyAlignment="1" applyProtection="1">
      <alignment horizontal="left"/>
    </xf>
    <xf numFmtId="0" fontId="7" fillId="0" borderId="73" xfId="0" applyFont="1" applyFill="1" applyBorder="1" applyAlignment="1" applyProtection="1">
      <alignment horizontal="left"/>
    </xf>
    <xf numFmtId="0" fontId="7" fillId="0" borderId="59" xfId="0" applyFont="1" applyFill="1" applyBorder="1" applyAlignment="1" applyProtection="1">
      <alignment horizontal="left"/>
    </xf>
    <xf numFmtId="0" fontId="7" fillId="0" borderId="8" xfId="0" applyFont="1" applyFill="1" applyBorder="1" applyAlignment="1">
      <alignment vertical="center" wrapText="1"/>
    </xf>
    <xf numFmtId="0" fontId="27" fillId="0" borderId="3" xfId="0" applyFont="1" applyFill="1" applyBorder="1" applyAlignment="1" applyProtection="1">
      <alignment horizontal="left" vertical="center" wrapText="1"/>
    </xf>
    <xf numFmtId="0" fontId="52" fillId="0" borderId="3"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0" fontId="52" fillId="0" borderId="17" xfId="0" applyFont="1" applyFill="1" applyBorder="1" applyAlignment="1" applyProtection="1">
      <alignment horizontal="center" vertical="center" wrapText="1"/>
    </xf>
    <xf numFmtId="0" fontId="32" fillId="0" borderId="18"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2" xfId="0" applyFont="1" applyFill="1" applyBorder="1" applyAlignment="1" applyProtection="1">
      <alignment horizontal="left" vertical="center" wrapText="1"/>
    </xf>
    <xf numFmtId="0" fontId="32" fillId="0" borderId="18" xfId="0" applyFont="1" applyFill="1" applyBorder="1" applyAlignment="1" applyProtection="1">
      <alignment vertical="center" wrapText="1"/>
    </xf>
    <xf numFmtId="0" fontId="32" fillId="0" borderId="1" xfId="0" applyFont="1" applyFill="1" applyBorder="1" applyAlignment="1" applyProtection="1">
      <alignment vertical="center" wrapText="1"/>
    </xf>
    <xf numFmtId="0" fontId="32" fillId="0" borderId="2" xfId="0" applyFont="1" applyFill="1" applyBorder="1" applyAlignment="1" applyProtection="1">
      <alignment vertical="center" wrapText="1"/>
    </xf>
    <xf numFmtId="0" fontId="28" fillId="0" borderId="18"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2" fillId="0" borderId="3" xfId="0" applyFont="1" applyFill="1" applyBorder="1" applyAlignment="1" applyProtection="1">
      <alignment horizontal="left" vertical="center" wrapText="1"/>
    </xf>
    <xf numFmtId="0" fontId="7" fillId="0" borderId="2" xfId="0" applyFont="1" applyFill="1" applyBorder="1" applyAlignment="1">
      <alignment vertical="center" wrapText="1"/>
    </xf>
    <xf numFmtId="0" fontId="8" fillId="2" borderId="35" xfId="0"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wrapText="1"/>
    </xf>
    <xf numFmtId="0" fontId="29" fillId="0" borderId="17"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7" fillId="0" borderId="10" xfId="0" applyFont="1" applyFill="1" applyBorder="1" applyAlignment="1">
      <alignment vertical="center" wrapText="1"/>
    </xf>
    <xf numFmtId="0" fontId="22" fillId="0" borderId="2"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7" fillId="0" borderId="18" xfId="0" applyFont="1" applyFill="1" applyBorder="1" applyAlignment="1" applyProtection="1">
      <alignment horizontal="left" vertical="center" wrapText="1"/>
    </xf>
    <xf numFmtId="0" fontId="27" fillId="0" borderId="17"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26" fillId="0" borderId="1" xfId="0" applyFont="1" applyFill="1" applyBorder="1" applyAlignment="1" applyProtection="1">
      <alignment horizontal="center" vertical="center" wrapText="1"/>
    </xf>
    <xf numFmtId="0" fontId="26" fillId="0" borderId="17"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left" vertical="center" wrapText="1"/>
    </xf>
    <xf numFmtId="0" fontId="7" fillId="0" borderId="35" xfId="0" applyFont="1" applyFill="1" applyBorder="1" applyAlignment="1" applyProtection="1">
      <alignment horizontal="left" vertical="top"/>
    </xf>
    <xf numFmtId="0" fontId="7" fillId="0" borderId="27" xfId="0" applyFont="1" applyFill="1" applyBorder="1" applyAlignment="1" applyProtection="1">
      <alignment horizontal="left" vertical="top"/>
    </xf>
    <xf numFmtId="0" fontId="7" fillId="0" borderId="28" xfId="0" applyFont="1" applyFill="1" applyBorder="1" applyAlignment="1" applyProtection="1">
      <alignment horizontal="left" vertical="top"/>
    </xf>
    <xf numFmtId="0" fontId="7" fillId="0" borderId="29" xfId="0" applyFont="1" applyFill="1" applyBorder="1" applyAlignment="1" applyProtection="1">
      <alignment horizontal="left" vertical="top"/>
    </xf>
    <xf numFmtId="0" fontId="15" fillId="0" borderId="35" xfId="0" applyFont="1" applyFill="1" applyBorder="1" applyAlignment="1" applyProtection="1">
      <alignment horizontal="left" vertical="center"/>
    </xf>
    <xf numFmtId="0" fontId="15" fillId="0" borderId="27" xfId="0" applyFont="1" applyFill="1" applyBorder="1" applyAlignment="1" applyProtection="1">
      <alignment horizontal="left" vertical="center"/>
    </xf>
    <xf numFmtId="0" fontId="15" fillId="0" borderId="30" xfId="0" applyFont="1" applyFill="1" applyBorder="1" applyAlignment="1" applyProtection="1">
      <alignment horizontal="left" vertical="center"/>
    </xf>
    <xf numFmtId="0" fontId="15" fillId="0" borderId="32" xfId="0" applyFont="1" applyFill="1" applyBorder="1" applyAlignment="1" applyProtection="1">
      <alignment horizontal="left" vertical="center"/>
    </xf>
    <xf numFmtId="0" fontId="7" fillId="0" borderId="30"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35" xfId="0" applyFont="1" applyFill="1" applyBorder="1" applyAlignment="1" applyProtection="1">
      <alignment horizontal="left" vertical="top" wrapText="1"/>
    </xf>
    <xf numFmtId="0" fontId="7" fillId="0" borderId="27" xfId="0" applyFont="1" applyFill="1" applyBorder="1" applyAlignment="1" applyProtection="1">
      <alignment horizontal="left" vertical="top" wrapText="1"/>
    </xf>
    <xf numFmtId="0" fontId="7" fillId="0" borderId="30" xfId="0" applyFont="1" applyFill="1" applyBorder="1" applyAlignment="1" applyProtection="1">
      <alignment horizontal="left" vertical="top"/>
    </xf>
    <xf numFmtId="0" fontId="7" fillId="0" borderId="32" xfId="0" applyFont="1" applyFill="1" applyBorder="1" applyAlignment="1" applyProtection="1">
      <alignment horizontal="left" vertical="top"/>
    </xf>
    <xf numFmtId="0" fontId="7" fillId="0" borderId="30"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37" xfId="0" applyFont="1" applyFill="1" applyBorder="1" applyAlignment="1" applyProtection="1">
      <alignment horizontal="left" vertical="center" wrapText="1"/>
    </xf>
    <xf numFmtId="0" fontId="7" fillId="0" borderId="38" xfId="0" applyFont="1" applyFill="1" applyBorder="1" applyAlignment="1" applyProtection="1">
      <alignment horizontal="left" vertical="center" wrapText="1"/>
    </xf>
    <xf numFmtId="0" fontId="7" fillId="0" borderId="39"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7" fillId="0" borderId="3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7" fillId="0" borderId="32"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8" fillId="0" borderId="58"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61" xfId="0" applyFont="1" applyFill="1" applyBorder="1" applyAlignment="1" applyProtection="1">
      <alignment horizontal="left" vertical="center"/>
    </xf>
    <xf numFmtId="0" fontId="8" fillId="0" borderId="58" xfId="0" applyFont="1" applyFill="1" applyBorder="1" applyAlignment="1" applyProtection="1">
      <alignment horizontal="center" vertical="center"/>
    </xf>
    <xf numFmtId="0" fontId="8" fillId="0" borderId="59" xfId="0" applyFont="1" applyFill="1" applyBorder="1" applyAlignment="1" applyProtection="1">
      <alignment horizontal="center" vertical="center"/>
    </xf>
    <xf numFmtId="0" fontId="8" fillId="0" borderId="3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27"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8" fillId="0" borderId="32" xfId="0" applyFont="1" applyFill="1" applyBorder="1" applyAlignment="1" applyProtection="1">
      <alignment horizontal="left" vertical="center"/>
    </xf>
    <xf numFmtId="0" fontId="7" fillId="0" borderId="3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23" fillId="0" borderId="31" xfId="0" applyFont="1" applyFill="1" applyBorder="1" applyAlignment="1" applyProtection="1">
      <alignment vertical="top" wrapText="1"/>
    </xf>
  </cellXfs>
  <cellStyles count="5">
    <cellStyle name="Besuchter Hyperlink" xfId="2" builtinId="9" hidden="1"/>
    <cellStyle name="Link" xfId="1" builtinId="8" hidden="1" customBuiltin="1"/>
    <cellStyle name="Link" xfId="4" builtinId="8"/>
    <cellStyle name="Prozent" xfId="3" builtinId="5"/>
    <cellStyle name="Standard" xfId="0" builtinId="0"/>
  </cellStyles>
  <dxfs count="104">
    <dxf>
      <fill>
        <patternFill>
          <bgColor rgb="FF92D050"/>
        </patternFill>
      </fill>
    </dxf>
    <dxf>
      <fill>
        <patternFill>
          <bgColor rgb="FFF8A45E"/>
        </patternFill>
      </fill>
    </dxf>
    <dxf>
      <fill>
        <patternFill>
          <bgColor rgb="FF92D050"/>
        </patternFill>
      </fill>
    </dxf>
    <dxf>
      <fill>
        <patternFill>
          <bgColor rgb="FFF8A45E"/>
        </patternFill>
      </fill>
    </dxf>
    <dxf>
      <fill>
        <patternFill>
          <bgColor rgb="FF92D050"/>
        </patternFill>
      </fill>
    </dxf>
    <dxf>
      <fill>
        <patternFill>
          <bgColor rgb="FFF8A45E"/>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theme="0" tint="-0.24994659260841701"/>
      </font>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F8A45E"/>
      <color rgb="FFDF2626"/>
      <color rgb="FF5CBFD9"/>
      <color rgb="FFFFEB84"/>
      <color rgb="FFA7D979"/>
      <color rgb="FFF8696B"/>
      <color rgb="FF63BE7B"/>
      <color rgb="FFFDCFD0"/>
      <color rgb="FFFAA28A"/>
      <color rgb="FFFFA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en-US"/>
        </a:p>
      </c:txPr>
    </c:title>
    <c:autoTitleDeleted val="0"/>
    <c:plotArea>
      <c:layout>
        <c:manualLayout>
          <c:layoutTarget val="inner"/>
          <c:xMode val="edge"/>
          <c:yMode val="edge"/>
          <c:x val="7.6715145717061853E-2"/>
          <c:y val="0.12003380536234134"/>
          <c:w val="0.53111098523339229"/>
          <c:h val="0.81036235188634764"/>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332B-4E95-BFD9-5785828A7D96}"/>
            </c:ext>
          </c:extLst>
        </c:ser>
        <c:ser>
          <c:idx val="4"/>
          <c:order val="1"/>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332B-4E95-BFD9-5785828A7D96}"/>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332B-4E95-BFD9-5785828A7D96}"/>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en-US"/>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en-US"/>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en-US"/>
        </a:p>
      </c:txPr>
    </c:title>
    <c:autoTitleDeleted val="0"/>
    <c:plotArea>
      <c:layout>
        <c:manualLayout>
          <c:layoutTarget val="inner"/>
          <c:xMode val="edge"/>
          <c:yMode val="edge"/>
          <c:x val="7.2328608083329818E-2"/>
          <c:y val="0.1231513595176169"/>
          <c:w val="0.52964880807232317"/>
          <c:h val="0.80813138066552503"/>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BC4B-40DE-A135-CABA84E0CB22}"/>
            </c:ext>
          </c:extLst>
        </c:ser>
        <c:ser>
          <c:idx val="5"/>
          <c:order val="1"/>
          <c:tx>
            <c:v>SOLL Kriterien</c:v>
          </c:tx>
          <c:spPr>
            <a:ln w="25400">
              <a:solidFill>
                <a:sysClr val="windowText" lastClr="000000">
                  <a:lumMod val="50000"/>
                  <a:lumOff val="50000"/>
                </a:sysClr>
              </a:solidFill>
              <a:prstDash val="sysDot"/>
            </a:ln>
          </c:spPr>
          <c:marker>
            <c:symbol val="circle"/>
            <c:size val="3"/>
            <c:spPr>
              <a:solidFill>
                <a:sysClr val="windowText" lastClr="000000">
                  <a:lumMod val="50000"/>
                  <a:lumOff val="50000"/>
                </a:sysClr>
              </a:solidFill>
              <a:ln>
                <a:no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Übersicht!$U$8:$U$36</c:f>
              <c:numCache>
                <c:formatCode>0.0</c:formatCode>
                <c:ptCount val="29"/>
                <c:pt idx="0">
                  <c:v>1.6666666666666667</c:v>
                </c:pt>
                <c:pt idx="1">
                  <c:v>1.3333333333333333</c:v>
                </c:pt>
                <c:pt idx="2">
                  <c:v>1.5</c:v>
                </c:pt>
                <c:pt idx="3">
                  <c:v>1</c:v>
                </c:pt>
                <c:pt idx="4">
                  <c:v>#N/A</c:v>
                </c:pt>
                <c:pt idx="5">
                  <c:v>1.5</c:v>
                </c:pt>
                <c:pt idx="6">
                  <c:v>1</c:v>
                </c:pt>
                <c:pt idx="7">
                  <c:v>1</c:v>
                </c:pt>
                <c:pt idx="8">
                  <c:v>1.5</c:v>
                </c:pt>
                <c:pt idx="9">
                  <c:v>1.5</c:v>
                </c:pt>
                <c:pt idx="10">
                  <c:v>1</c:v>
                </c:pt>
                <c:pt idx="11">
                  <c:v>#N/A</c:v>
                </c:pt>
                <c:pt idx="12">
                  <c:v>2</c:v>
                </c:pt>
                <c:pt idx="13">
                  <c:v>1</c:v>
                </c:pt>
                <c:pt idx="14">
                  <c:v>#N/A</c:v>
                </c:pt>
                <c:pt idx="15">
                  <c:v>1</c:v>
                </c:pt>
                <c:pt idx="16">
                  <c:v>2</c:v>
                </c:pt>
                <c:pt idx="17">
                  <c:v>1</c:v>
                </c:pt>
                <c:pt idx="18">
                  <c:v>2</c:v>
                </c:pt>
                <c:pt idx="19">
                  <c:v>1</c:v>
                </c:pt>
                <c:pt idx="20">
                  <c:v>2</c:v>
                </c:pt>
                <c:pt idx="21">
                  <c:v>2</c:v>
                </c:pt>
                <c:pt idx="22">
                  <c:v>1</c:v>
                </c:pt>
                <c:pt idx="23">
                  <c:v>#N/A</c:v>
                </c:pt>
                <c:pt idx="24">
                  <c:v>1.3333333333333333</c:v>
                </c:pt>
                <c:pt idx="25">
                  <c:v>1</c:v>
                </c:pt>
                <c:pt idx="26">
                  <c:v>1</c:v>
                </c:pt>
                <c:pt idx="27">
                  <c:v>2</c:v>
                </c:pt>
                <c:pt idx="28">
                  <c:v>1</c:v>
                </c:pt>
              </c:numCache>
            </c:numRef>
          </c:val>
          <c:extLst>
            <c:ext xmlns:c16="http://schemas.microsoft.com/office/drawing/2014/chart" uri="{C3380CC4-5D6E-409C-BE32-E72D297353CC}">
              <c16:uniqueId val="{00000001-BC4B-40DE-A135-CABA84E0CB22}"/>
            </c:ext>
          </c:extLst>
        </c:ser>
        <c:ser>
          <c:idx val="4"/>
          <c:order val="2"/>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BC4B-40DE-A135-CABA84E0CB22}"/>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BC4B-40DE-A135-CABA84E0CB22}"/>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en-US"/>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en-US"/>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Objektdaten!$B$5</c:f>
          <c:strCache>
            <c:ptCount val="1"/>
            <c:pt idx="0">
              <c:v>Testprojekt</c:v>
            </c:pt>
          </c:strCache>
        </c:strRef>
      </c:tx>
      <c:layout>
        <c:manualLayout>
          <c:xMode val="edge"/>
          <c:yMode val="edge"/>
          <c:x val="0.18965658178900946"/>
          <c:y val="6.692913662467756E-3"/>
        </c:manualLayout>
      </c:layout>
      <c:overlay val="0"/>
      <c:txPr>
        <a:bodyPr/>
        <a:lstStyle/>
        <a:p>
          <a:pPr>
            <a:defRPr/>
          </a:pPr>
          <a:endParaRPr lang="en-US"/>
        </a:p>
      </c:txPr>
    </c:title>
    <c:autoTitleDeleted val="0"/>
    <c:plotArea>
      <c:layout>
        <c:manualLayout>
          <c:layoutTarget val="inner"/>
          <c:xMode val="edge"/>
          <c:yMode val="edge"/>
          <c:x val="7.6715145717061853E-2"/>
          <c:y val="0.12003380536234134"/>
          <c:w val="0.52818663091125417"/>
          <c:h val="0.80590040944470243"/>
        </c:manualLayout>
      </c:layout>
      <c:radarChart>
        <c:radarStyle val="marker"/>
        <c:varyColors val="0"/>
        <c:ser>
          <c:idx val="0"/>
          <c:order val="0"/>
          <c:tx>
            <c:v>IST Kriterien</c:v>
          </c:tx>
          <c:spPr>
            <a:ln w="22225" cap="flat">
              <a:solidFill>
                <a:srgbClr val="FF0000"/>
              </a:solidFill>
            </a:ln>
          </c:spPr>
          <c:marker>
            <c:symbol val="diamond"/>
            <c:size val="5"/>
            <c:spPr>
              <a:solidFill>
                <a:srgbClr val="FF0000"/>
              </a:solidFill>
              <a:ln w="12700" cap="rnd">
                <a:solidFill>
                  <a:srgbClr val="FF0000"/>
                </a:solidFill>
              </a:ln>
            </c:spPr>
          </c:marker>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Übersicht!$N$8:$N$36</c:f>
              <c:numCache>
                <c:formatCode>0.0</c:formatCode>
                <c:ptCount val="29"/>
                <c:pt idx="0">
                  <c:v>1</c:v>
                </c:pt>
                <c:pt idx="1">
                  <c:v>1</c:v>
                </c:pt>
                <c:pt idx="2">
                  <c:v>0.5</c:v>
                </c:pt>
                <c:pt idx="3">
                  <c:v>0.5</c:v>
                </c:pt>
                <c:pt idx="4">
                  <c:v>#N/A</c:v>
                </c:pt>
                <c:pt idx="5">
                  <c:v>0.5</c:v>
                </c:pt>
                <c:pt idx="6">
                  <c:v>0.5</c:v>
                </c:pt>
                <c:pt idx="7">
                  <c:v>1</c:v>
                </c:pt>
                <c:pt idx="8">
                  <c:v>0.5</c:v>
                </c:pt>
                <c:pt idx="9">
                  <c:v>2</c:v>
                </c:pt>
                <c:pt idx="10">
                  <c:v>1</c:v>
                </c:pt>
                <c:pt idx="11">
                  <c:v>#N/A</c:v>
                </c:pt>
                <c:pt idx="12">
                  <c:v>1.5</c:v>
                </c:pt>
                <c:pt idx="13">
                  <c:v>2</c:v>
                </c:pt>
                <c:pt idx="14">
                  <c:v>#N/A</c:v>
                </c:pt>
                <c:pt idx="15">
                  <c:v>0</c:v>
                </c:pt>
                <c:pt idx="16">
                  <c:v>2</c:v>
                </c:pt>
                <c:pt idx="17">
                  <c:v>1</c:v>
                </c:pt>
                <c:pt idx="18">
                  <c:v>1.5</c:v>
                </c:pt>
                <c:pt idx="19">
                  <c:v>0.5</c:v>
                </c:pt>
                <c:pt idx="20">
                  <c:v>1</c:v>
                </c:pt>
                <c:pt idx="21">
                  <c:v>2</c:v>
                </c:pt>
                <c:pt idx="22">
                  <c:v>0.66666666666666663</c:v>
                </c:pt>
                <c:pt idx="23">
                  <c:v>2</c:v>
                </c:pt>
                <c:pt idx="24">
                  <c:v>1</c:v>
                </c:pt>
                <c:pt idx="25">
                  <c:v>1</c:v>
                </c:pt>
                <c:pt idx="26">
                  <c:v>0.66666666666666663</c:v>
                </c:pt>
                <c:pt idx="27">
                  <c:v>1</c:v>
                </c:pt>
                <c:pt idx="28">
                  <c:v>1</c:v>
                </c:pt>
              </c:numCache>
            </c:numRef>
          </c:val>
          <c:extLst>
            <c:ext xmlns:c16="http://schemas.microsoft.com/office/drawing/2014/chart" uri="{C3380CC4-5D6E-409C-BE32-E72D297353CC}">
              <c16:uniqueId val="{00000000-FC84-4F2E-9847-6153F5B85657}"/>
            </c:ext>
          </c:extLst>
        </c:ser>
        <c:ser>
          <c:idx val="4"/>
          <c:order val="1"/>
          <c:tx>
            <c:v>Nicht anwendbar</c:v>
          </c:tx>
          <c:spPr>
            <a:ln>
              <a:noFill/>
            </a:ln>
          </c:spPr>
          <c:marker>
            <c:symbol val="circle"/>
            <c:size val="7"/>
            <c:spPr>
              <a:solidFill>
                <a:srgbClr val="00B0F0"/>
              </a:solidFill>
              <a:ln>
                <a:noFill/>
              </a:ln>
            </c:spPr>
          </c:marker>
          <c:dPt>
            <c:idx val="4"/>
            <c:bubble3D val="0"/>
            <c:extLst>
              <c:ext xmlns:c16="http://schemas.microsoft.com/office/drawing/2014/chart" uri="{C3380CC4-5D6E-409C-BE32-E72D297353CC}">
                <c16:uniqueId val="{00000002-FC84-4F2E-9847-6153F5B85657}"/>
              </c:ext>
            </c:extLst>
          </c:dPt>
          <c:cat>
            <c:strRef>
              <c:f>Übersicht!$F$8:$F$36</c:f>
              <c:strCache>
                <c:ptCount val="29"/>
                <c:pt idx="0">
                  <c:v>T 1.1</c:v>
                </c:pt>
                <c:pt idx="1">
                  <c:v>T 1.2</c:v>
                </c:pt>
                <c:pt idx="2">
                  <c:v>T 1.3</c:v>
                </c:pt>
                <c:pt idx="3">
                  <c:v>G 1.1</c:v>
                </c:pt>
                <c:pt idx="4">
                  <c:v>G 1.2</c:v>
                </c:pt>
                <c:pt idx="5">
                  <c:v>G 1.3</c:v>
                </c:pt>
                <c:pt idx="6">
                  <c:v>G 2.1</c:v>
                </c:pt>
                <c:pt idx="7">
                  <c:v>G 2.2</c:v>
                </c:pt>
                <c:pt idx="8">
                  <c:v>G 2.3</c:v>
                </c:pt>
                <c:pt idx="9">
                  <c:v>G 2.4</c:v>
                </c:pt>
                <c:pt idx="10">
                  <c:v>G 3.1</c:v>
                </c:pt>
                <c:pt idx="11">
                  <c:v>G 3.2</c:v>
                </c:pt>
                <c:pt idx="12">
                  <c:v>W 1.1</c:v>
                </c:pt>
                <c:pt idx="13">
                  <c:v>W 1.2</c:v>
                </c:pt>
                <c:pt idx="14">
                  <c:v>W 2.1</c:v>
                </c:pt>
                <c:pt idx="15">
                  <c:v>W 2.2</c:v>
                </c:pt>
                <c:pt idx="16">
                  <c:v>W 2.3</c:v>
                </c:pt>
                <c:pt idx="17">
                  <c:v>W 3.1</c:v>
                </c:pt>
                <c:pt idx="18">
                  <c:v>U 1.1</c:v>
                </c:pt>
                <c:pt idx="19">
                  <c:v>U 1.2</c:v>
                </c:pt>
                <c:pt idx="20">
                  <c:v>U 1.3</c:v>
                </c:pt>
                <c:pt idx="21">
                  <c:v>U 1.4</c:v>
                </c:pt>
                <c:pt idx="22">
                  <c:v>U 1.5</c:v>
                </c:pt>
                <c:pt idx="23">
                  <c:v>U 2.1</c:v>
                </c:pt>
                <c:pt idx="24">
                  <c:v>U 2.2</c:v>
                </c:pt>
                <c:pt idx="25">
                  <c:v>U 2.3</c:v>
                </c:pt>
                <c:pt idx="26">
                  <c:v>U 2.4</c:v>
                </c:pt>
                <c:pt idx="27">
                  <c:v>U 3.1</c:v>
                </c:pt>
                <c:pt idx="28">
                  <c:v>U 3.2</c:v>
                </c:pt>
              </c:strCache>
            </c:strRef>
          </c:cat>
          <c:val>
            <c:numRef>
              <c:f>Übersicht!$V$8:$V$36</c:f>
              <c:numCache>
                <c:formatCode>General</c:formatCode>
                <c:ptCount val="29"/>
                <c:pt idx="0">
                  <c:v>#N/A</c:v>
                </c:pt>
                <c:pt idx="1">
                  <c:v>#N/A</c:v>
                </c:pt>
                <c:pt idx="2">
                  <c:v>#N/A</c:v>
                </c:pt>
                <c:pt idx="3">
                  <c:v>#N/A</c:v>
                </c:pt>
                <c:pt idx="4">
                  <c:v>2</c:v>
                </c:pt>
                <c:pt idx="5">
                  <c:v>#N/A</c:v>
                </c:pt>
                <c:pt idx="6">
                  <c:v>#N/A</c:v>
                </c:pt>
                <c:pt idx="7">
                  <c:v>#N/A</c:v>
                </c:pt>
                <c:pt idx="8">
                  <c:v>#N/A</c:v>
                </c:pt>
                <c:pt idx="9">
                  <c:v>#N/A</c:v>
                </c:pt>
                <c:pt idx="10">
                  <c:v>#N/A</c:v>
                </c:pt>
                <c:pt idx="11">
                  <c:v>2</c:v>
                </c:pt>
                <c:pt idx="12">
                  <c:v>#N/A</c:v>
                </c:pt>
                <c:pt idx="13">
                  <c:v>#N/A</c:v>
                </c:pt>
                <c:pt idx="14">
                  <c:v>2</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numCache>
            </c:numRef>
          </c:val>
          <c:extLst>
            <c:ext xmlns:c16="http://schemas.microsoft.com/office/drawing/2014/chart" uri="{C3380CC4-5D6E-409C-BE32-E72D297353CC}">
              <c16:uniqueId val="{00000003-FC84-4F2E-9847-6153F5B85657}"/>
            </c:ext>
          </c:extLst>
        </c:ser>
        <c:dLbls>
          <c:showLegendKey val="0"/>
          <c:showVal val="0"/>
          <c:showCatName val="0"/>
          <c:showSerName val="0"/>
          <c:showPercent val="0"/>
          <c:showBubbleSize val="0"/>
        </c:dLbls>
        <c:axId val="101608832"/>
        <c:axId val="101610624"/>
      </c:radarChart>
      <c:catAx>
        <c:axId val="101608832"/>
        <c:scaling>
          <c:orientation val="minMax"/>
        </c:scaling>
        <c:delete val="0"/>
        <c:axPos val="b"/>
        <c:majorGridlines/>
        <c:numFmt formatCode="General" sourceLinked="0"/>
        <c:majorTickMark val="out"/>
        <c:minorTickMark val="none"/>
        <c:tickLblPos val="nextTo"/>
        <c:txPr>
          <a:bodyPr/>
          <a:lstStyle/>
          <a:p>
            <a:pPr>
              <a:defRPr b="0"/>
            </a:pPr>
            <a:endParaRPr lang="en-US"/>
          </a:p>
        </c:txPr>
        <c:crossAx val="101610624"/>
        <c:crosses val="autoZero"/>
        <c:auto val="1"/>
        <c:lblAlgn val="ctr"/>
        <c:lblOffset val="100"/>
        <c:noMultiLvlLbl val="0"/>
      </c:catAx>
      <c:valAx>
        <c:axId val="101610624"/>
        <c:scaling>
          <c:orientation val="minMax"/>
          <c:max val="2"/>
        </c:scaling>
        <c:delete val="0"/>
        <c:axPos val="l"/>
        <c:majorGridlines/>
        <c:numFmt formatCode="0.0" sourceLinked="1"/>
        <c:majorTickMark val="cross"/>
        <c:minorTickMark val="none"/>
        <c:tickLblPos val="nextTo"/>
        <c:txPr>
          <a:bodyPr/>
          <a:lstStyle/>
          <a:p>
            <a:pPr>
              <a:defRPr b="1"/>
            </a:pPr>
            <a:endParaRPr lang="en-US"/>
          </a:p>
        </c:txPr>
        <c:crossAx val="101608832"/>
        <c:crosses val="autoZero"/>
        <c:crossBetween val="between"/>
      </c:valAx>
      <c:spPr>
        <a:noFill/>
      </c:spPr>
    </c:plotArea>
    <c:legend>
      <c:legendPos val="r"/>
      <c:layout>
        <c:manualLayout>
          <c:xMode val="edge"/>
          <c:yMode val="edge"/>
          <c:x val="2.4305558249965276E-2"/>
          <c:y val="3.1518177672439994E-2"/>
          <c:w val="0.13942112255819508"/>
          <c:h val="0.11519663815473735"/>
        </c:manualLayout>
      </c:layout>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Objektdaten!$B$5</c:f>
          <c:strCache>
            <c:ptCount val="1"/>
            <c:pt idx="0">
              <c:v>Testprojekt</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1.1395491757478485E-2"/>
          <c:y val="0.11293373788268299"/>
          <c:w val="0.98318550594895193"/>
          <c:h val="0.87253635052096024"/>
        </c:manualLayout>
      </c:layout>
      <c:barChart>
        <c:barDir val="col"/>
        <c:grouping val="clustered"/>
        <c:varyColors val="0"/>
        <c:ser>
          <c:idx val="0"/>
          <c:order val="0"/>
          <c:tx>
            <c:v>IST</c:v>
          </c:tx>
          <c:spPr>
            <a:solidFill>
              <a:srgbClr val="595959"/>
            </a:solidFill>
            <a:ln>
              <a:noFill/>
            </a:ln>
            <a:effectLst/>
          </c:spPr>
          <c:invertIfNegative val="1"/>
          <c:cat>
            <c:strRef>
              <c:f>'Strasse Planerleistung'!$I$17:$I$91</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'Strasse Planerleistung'!$X$17:$X$91</c:f>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752E-431F-9B5A-0C41E0E42125}"/>
            </c:ext>
          </c:extLst>
        </c:ser>
        <c:dLbls>
          <c:showLegendKey val="0"/>
          <c:showVal val="0"/>
          <c:showCatName val="0"/>
          <c:showSerName val="0"/>
          <c:showPercent val="0"/>
          <c:showBubbleSize val="0"/>
        </c:dLbls>
        <c:gapWidth val="182"/>
        <c:axId val="111238783"/>
        <c:axId val="220724431"/>
      </c:barChart>
      <c:lineChart>
        <c:grouping val="standard"/>
        <c:varyColors val="0"/>
        <c:ser>
          <c:idx val="1"/>
          <c:order val="1"/>
          <c:tx>
            <c:v>SOLL</c:v>
          </c:tx>
          <c:spPr>
            <a:ln w="28575" cap="rnd">
              <a:noFill/>
              <a:round/>
            </a:ln>
            <a:effectLst/>
          </c:spPr>
          <c:marker>
            <c:symbol val="dash"/>
            <c:size val="5"/>
            <c:spPr>
              <a:solidFill>
                <a:schemeClr val="accent2"/>
              </a:solidFill>
              <a:ln w="9525">
                <a:solidFill>
                  <a:schemeClr val="bg1">
                    <a:lumMod val="65000"/>
                  </a:schemeClr>
                </a:solidFill>
              </a:ln>
              <a:effectLst/>
            </c:spPr>
          </c:marker>
          <c:cat>
            <c:strRef>
              <c:f>'Strasse Planerleistung'!$I$17:$I$91</c:f>
              <c:strCache>
                <c:ptCount val="75"/>
                <c:pt idx="0">
                  <c:v>T 1.1.1</c:v>
                </c:pt>
                <c:pt idx="1">
                  <c:v>T 1.1.2</c:v>
                </c:pt>
                <c:pt idx="2">
                  <c:v>T 1.1.3</c:v>
                </c:pt>
                <c:pt idx="3">
                  <c:v>T 1.2.1</c:v>
                </c:pt>
                <c:pt idx="4">
                  <c:v>T 1.2.2</c:v>
                </c:pt>
                <c:pt idx="5">
                  <c:v>T 1.2.3</c:v>
                </c:pt>
                <c:pt idx="6">
                  <c:v>T 1.3.1</c:v>
                </c:pt>
                <c:pt idx="7">
                  <c:v>T 1.3.2</c:v>
                </c:pt>
                <c:pt idx="8">
                  <c:v>G 1.1.1</c:v>
                </c:pt>
                <c:pt idx="9">
                  <c:v>G 1.1.2</c:v>
                </c:pt>
                <c:pt idx="10">
                  <c:v>G 1.2.1</c:v>
                </c:pt>
                <c:pt idx="11">
                  <c:v>G 1.2.2</c:v>
                </c:pt>
                <c:pt idx="12">
                  <c:v>G 1.2.3</c:v>
                </c:pt>
                <c:pt idx="13">
                  <c:v>G 1.3.1</c:v>
                </c:pt>
                <c:pt idx="14">
                  <c:v>G 1.3.2</c:v>
                </c:pt>
                <c:pt idx="15">
                  <c:v>G 1.3.3</c:v>
                </c:pt>
                <c:pt idx="16">
                  <c:v>G 2.1.1</c:v>
                </c:pt>
                <c:pt idx="17">
                  <c:v>G 2.1.2</c:v>
                </c:pt>
                <c:pt idx="18">
                  <c:v>G 2.2.1</c:v>
                </c:pt>
                <c:pt idx="19">
                  <c:v>G 2.3.1</c:v>
                </c:pt>
                <c:pt idx="20">
                  <c:v>G 2.3.2</c:v>
                </c:pt>
                <c:pt idx="21">
                  <c:v>G 2.4.1</c:v>
                </c:pt>
                <c:pt idx="22">
                  <c:v>G 2.4.2</c:v>
                </c:pt>
                <c:pt idx="23">
                  <c:v>G 2.4.3</c:v>
                </c:pt>
                <c:pt idx="24">
                  <c:v>G 2.4.4</c:v>
                </c:pt>
                <c:pt idx="25">
                  <c:v>G 3.1.1</c:v>
                </c:pt>
                <c:pt idx="26">
                  <c:v>G 3.1.2</c:v>
                </c:pt>
                <c:pt idx="27">
                  <c:v>G 3.1.3</c:v>
                </c:pt>
                <c:pt idx="28">
                  <c:v>G 3.2.1</c:v>
                </c:pt>
                <c:pt idx="29">
                  <c:v>G 3.2.2</c:v>
                </c:pt>
                <c:pt idx="30">
                  <c:v>W 1.1.1</c:v>
                </c:pt>
                <c:pt idx="31">
                  <c:v>W 1.1.2</c:v>
                </c:pt>
                <c:pt idx="32">
                  <c:v>W 1.1.3</c:v>
                </c:pt>
                <c:pt idx="33">
                  <c:v>W 1.2.1</c:v>
                </c:pt>
                <c:pt idx="34">
                  <c:v>W 1.2.2</c:v>
                </c:pt>
                <c:pt idx="35">
                  <c:v>W 2.1.1</c:v>
                </c:pt>
                <c:pt idx="36">
                  <c:v>W 2.1.2</c:v>
                </c:pt>
                <c:pt idx="37">
                  <c:v>W 2.1.3</c:v>
                </c:pt>
                <c:pt idx="38">
                  <c:v>W 2.2.1</c:v>
                </c:pt>
                <c:pt idx="39">
                  <c:v>W 2.2.2</c:v>
                </c:pt>
                <c:pt idx="40">
                  <c:v>W 2.2.3</c:v>
                </c:pt>
                <c:pt idx="41">
                  <c:v>W 2.2.4</c:v>
                </c:pt>
                <c:pt idx="42">
                  <c:v>W 2.3.1</c:v>
                </c:pt>
                <c:pt idx="43">
                  <c:v>W 2.3.2</c:v>
                </c:pt>
                <c:pt idx="44">
                  <c:v>W 3.1.1</c:v>
                </c:pt>
                <c:pt idx="45">
                  <c:v>W 3.1.2</c:v>
                </c:pt>
                <c:pt idx="46">
                  <c:v>W 3.1.3</c:v>
                </c:pt>
                <c:pt idx="47">
                  <c:v>U 1.1.1</c:v>
                </c:pt>
                <c:pt idx="48">
                  <c:v>U 1.1.2</c:v>
                </c:pt>
                <c:pt idx="49">
                  <c:v>U 1.1.3</c:v>
                </c:pt>
                <c:pt idx="50">
                  <c:v>U 1.2.1</c:v>
                </c:pt>
                <c:pt idx="51">
                  <c:v>U 1.2.2</c:v>
                </c:pt>
                <c:pt idx="52">
                  <c:v>U 1.3.1</c:v>
                </c:pt>
                <c:pt idx="53">
                  <c:v>U 1.3.2</c:v>
                </c:pt>
                <c:pt idx="54">
                  <c:v>U 1.4.1</c:v>
                </c:pt>
                <c:pt idx="55">
                  <c:v>U 1.4.2</c:v>
                </c:pt>
                <c:pt idx="56">
                  <c:v>U 1.5.1</c:v>
                </c:pt>
                <c:pt idx="57">
                  <c:v>U 1.5.2</c:v>
                </c:pt>
                <c:pt idx="58">
                  <c:v>U 1.5.3</c:v>
                </c:pt>
                <c:pt idx="59">
                  <c:v>U 2.1.1</c:v>
                </c:pt>
                <c:pt idx="60">
                  <c:v>U 2.1.2</c:v>
                </c:pt>
                <c:pt idx="61">
                  <c:v>U 2.1.3</c:v>
                </c:pt>
                <c:pt idx="62">
                  <c:v>U 2.2.1</c:v>
                </c:pt>
                <c:pt idx="63">
                  <c:v>U 2.2.2</c:v>
                </c:pt>
                <c:pt idx="64">
                  <c:v>U 2.2.3</c:v>
                </c:pt>
                <c:pt idx="65">
                  <c:v>U 2.2.4</c:v>
                </c:pt>
                <c:pt idx="66">
                  <c:v>U 2.3.1</c:v>
                </c:pt>
                <c:pt idx="67">
                  <c:v>U 2.3.2</c:v>
                </c:pt>
                <c:pt idx="68">
                  <c:v>U 2.3.3</c:v>
                </c:pt>
                <c:pt idx="69">
                  <c:v>U 2.4.1</c:v>
                </c:pt>
                <c:pt idx="70">
                  <c:v>U 2.4.2</c:v>
                </c:pt>
                <c:pt idx="71">
                  <c:v>U 2.4.3</c:v>
                </c:pt>
                <c:pt idx="72">
                  <c:v>U 3.1.1</c:v>
                </c:pt>
                <c:pt idx="73">
                  <c:v>U 3.1.2</c:v>
                </c:pt>
                <c:pt idx="74">
                  <c:v>U 3.2.1</c:v>
                </c:pt>
              </c:strCache>
            </c:strRef>
          </c:cat>
          <c:val>
            <c:numRef>
              <c:f>'Strasse Planerleistung'!$Y$17:$Y$91</c:f>
            </c:numRef>
          </c:val>
          <c:smooth val="0"/>
          <c:extLst>
            <c:ext xmlns:c16="http://schemas.microsoft.com/office/drawing/2014/chart" uri="{C3380CC4-5D6E-409C-BE32-E72D297353CC}">
              <c16:uniqueId val="{00000000-3FB5-4FC4-87C6-AEE550282885}"/>
            </c:ext>
          </c:extLst>
        </c:ser>
        <c:dLbls>
          <c:showLegendKey val="0"/>
          <c:showVal val="0"/>
          <c:showCatName val="0"/>
          <c:showSerName val="0"/>
          <c:showPercent val="0"/>
          <c:showBubbleSize val="0"/>
        </c:dLbls>
        <c:marker val="1"/>
        <c:smooth val="0"/>
        <c:axId val="111238783"/>
        <c:axId val="220724431"/>
      </c:lineChart>
      <c:catAx>
        <c:axId val="11123878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220724431"/>
        <c:crosses val="autoZero"/>
        <c:auto val="1"/>
        <c:lblAlgn val="ctr"/>
        <c:lblOffset val="350"/>
        <c:noMultiLvlLbl val="0"/>
      </c:catAx>
      <c:valAx>
        <c:axId val="22072443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12387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9525</xdr:colOff>
          <xdr:row>8</xdr:row>
          <xdr:rowOff>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9525</xdr:colOff>
          <xdr:row>9</xdr:row>
          <xdr:rowOff>9525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9525</xdr:colOff>
          <xdr:row>10</xdr:row>
          <xdr:rowOff>9525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2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251459</xdr:colOff>
      <xdr:row>2</xdr:row>
      <xdr:rowOff>121920</xdr:rowOff>
    </xdr:from>
    <xdr:to>
      <xdr:col>7</xdr:col>
      <xdr:colOff>177165</xdr:colOff>
      <xdr:row>33</xdr:row>
      <xdr:rowOff>3809</xdr:rowOff>
    </xdr:to>
    <xdr:grpSp>
      <xdr:nvGrpSpPr>
        <xdr:cNvPr id="4" name="Groupe 3">
          <a:extLst>
            <a:ext uri="{FF2B5EF4-FFF2-40B4-BE49-F238E27FC236}">
              <a16:creationId xmlns:a16="http://schemas.microsoft.com/office/drawing/2014/main" id="{00000000-0008-0000-2100-000004000000}"/>
            </a:ext>
          </a:extLst>
        </xdr:cNvPr>
        <xdr:cNvGrpSpPr/>
      </xdr:nvGrpSpPr>
      <xdr:grpSpPr>
        <a:xfrm>
          <a:off x="251459" y="407670"/>
          <a:ext cx="5424806" cy="5374639"/>
          <a:chOff x="251459" y="464820"/>
          <a:chExt cx="5433061" cy="5330189"/>
        </a:xfrm>
      </xdr:grpSpPr>
      <xdr:sp macro="" textlink="">
        <xdr:nvSpPr>
          <xdr:cNvPr id="10" name="Arc plein 9">
            <a:extLst>
              <a:ext uri="{FF2B5EF4-FFF2-40B4-BE49-F238E27FC236}">
                <a16:creationId xmlns:a16="http://schemas.microsoft.com/office/drawing/2014/main" id="{00000000-0008-0000-2100-00000A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6" name="Arc plein 5">
            <a:extLst>
              <a:ext uri="{FF2B5EF4-FFF2-40B4-BE49-F238E27FC236}">
                <a16:creationId xmlns:a16="http://schemas.microsoft.com/office/drawing/2014/main" id="{00000000-0008-0000-2100-000006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8" name="Arc plein 7">
            <a:extLst>
              <a:ext uri="{FF2B5EF4-FFF2-40B4-BE49-F238E27FC236}">
                <a16:creationId xmlns:a16="http://schemas.microsoft.com/office/drawing/2014/main" id="{00000000-0008-0000-2100-000008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9" name="Arc plein 8">
            <a:extLst>
              <a:ext uri="{FF2B5EF4-FFF2-40B4-BE49-F238E27FC236}">
                <a16:creationId xmlns:a16="http://schemas.microsoft.com/office/drawing/2014/main" id="{00000000-0008-0000-2100-000009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9525" y="82363"/>
    <xdr:ext cx="8685678" cy="5692588"/>
    <xdr:graphicFrame macro="">
      <xdr:nvGraphicFramePr>
        <xdr:cNvPr id="2" name="Graphique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243840</xdr:colOff>
      <xdr:row>2</xdr:row>
      <xdr:rowOff>144780</xdr:rowOff>
    </xdr:from>
    <xdr:to>
      <xdr:col>7</xdr:col>
      <xdr:colOff>173356</xdr:colOff>
      <xdr:row>33</xdr:row>
      <xdr:rowOff>28574</xdr:rowOff>
    </xdr:to>
    <xdr:grpSp>
      <xdr:nvGrpSpPr>
        <xdr:cNvPr id="8" name="Groupe 7">
          <a:extLst>
            <a:ext uri="{FF2B5EF4-FFF2-40B4-BE49-F238E27FC236}">
              <a16:creationId xmlns:a16="http://schemas.microsoft.com/office/drawing/2014/main" id="{00000000-0008-0000-2200-000008000000}"/>
            </a:ext>
          </a:extLst>
        </xdr:cNvPr>
        <xdr:cNvGrpSpPr/>
      </xdr:nvGrpSpPr>
      <xdr:grpSpPr>
        <a:xfrm>
          <a:off x="243840" y="424180"/>
          <a:ext cx="5428616" cy="5376544"/>
          <a:chOff x="251459" y="464820"/>
          <a:chExt cx="5433061" cy="5330189"/>
        </a:xfrm>
      </xdr:grpSpPr>
      <xdr:sp macro="" textlink="">
        <xdr:nvSpPr>
          <xdr:cNvPr id="9" name="Arc plein 8">
            <a:extLst>
              <a:ext uri="{FF2B5EF4-FFF2-40B4-BE49-F238E27FC236}">
                <a16:creationId xmlns:a16="http://schemas.microsoft.com/office/drawing/2014/main" id="{00000000-0008-0000-22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2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2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2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28575" y="114300"/>
    <xdr:ext cx="8685678" cy="5736851"/>
    <xdr:graphicFrame macro="">
      <xdr:nvGraphicFramePr>
        <xdr:cNvPr id="2" name="Graphique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226695</xdr:colOff>
      <xdr:row>3</xdr:row>
      <xdr:rowOff>1905</xdr:rowOff>
    </xdr:from>
    <xdr:to>
      <xdr:col>7</xdr:col>
      <xdr:colOff>161926</xdr:colOff>
      <xdr:row>33</xdr:row>
      <xdr:rowOff>20954</xdr:rowOff>
    </xdr:to>
    <xdr:grpSp>
      <xdr:nvGrpSpPr>
        <xdr:cNvPr id="8" name="Groupe 7">
          <a:extLst>
            <a:ext uri="{FF2B5EF4-FFF2-40B4-BE49-F238E27FC236}">
              <a16:creationId xmlns:a16="http://schemas.microsoft.com/office/drawing/2014/main" id="{00000000-0008-0000-2300-000008000000}"/>
            </a:ext>
          </a:extLst>
        </xdr:cNvPr>
        <xdr:cNvGrpSpPr/>
      </xdr:nvGrpSpPr>
      <xdr:grpSpPr>
        <a:xfrm>
          <a:off x="226695" y="447178"/>
          <a:ext cx="5421631" cy="5203299"/>
          <a:chOff x="251459" y="464820"/>
          <a:chExt cx="5433061" cy="5330189"/>
        </a:xfrm>
      </xdr:grpSpPr>
      <xdr:sp macro="" textlink="">
        <xdr:nvSpPr>
          <xdr:cNvPr id="9" name="Arc plein 8">
            <a:extLst>
              <a:ext uri="{FF2B5EF4-FFF2-40B4-BE49-F238E27FC236}">
                <a16:creationId xmlns:a16="http://schemas.microsoft.com/office/drawing/2014/main" id="{00000000-0008-0000-2300-000009000000}"/>
              </a:ext>
            </a:extLst>
          </xdr:cNvPr>
          <xdr:cNvSpPr/>
        </xdr:nvSpPr>
        <xdr:spPr>
          <a:xfrm>
            <a:off x="284653" y="545968"/>
            <a:ext cx="5390073" cy="5247137"/>
          </a:xfrm>
          <a:prstGeom prst="blockArc">
            <a:avLst>
              <a:gd name="adj1" fmla="val 3102053"/>
              <a:gd name="adj2" fmla="val 7829091"/>
              <a:gd name="adj3" fmla="val 6136"/>
            </a:avLst>
          </a:prstGeom>
          <a:solidFill>
            <a:srgbClr val="5CBFD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0" name="Arc plein 9">
            <a:extLst>
              <a:ext uri="{FF2B5EF4-FFF2-40B4-BE49-F238E27FC236}">
                <a16:creationId xmlns:a16="http://schemas.microsoft.com/office/drawing/2014/main" id="{00000000-0008-0000-2300-00000A000000}"/>
              </a:ext>
            </a:extLst>
          </xdr:cNvPr>
          <xdr:cNvSpPr/>
        </xdr:nvSpPr>
        <xdr:spPr>
          <a:xfrm>
            <a:off x="251459" y="477770"/>
            <a:ext cx="5351973" cy="5317239"/>
          </a:xfrm>
          <a:prstGeom prst="blockArc">
            <a:avLst>
              <a:gd name="adj1" fmla="val 7898326"/>
              <a:gd name="adj2" fmla="val 15749955"/>
              <a:gd name="adj3" fmla="val 6306"/>
            </a:avLst>
          </a:prstGeom>
          <a:solidFill>
            <a:srgbClr val="63BE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1" name="Arc plein 10">
            <a:extLst>
              <a:ext uri="{FF2B5EF4-FFF2-40B4-BE49-F238E27FC236}">
                <a16:creationId xmlns:a16="http://schemas.microsoft.com/office/drawing/2014/main" id="{00000000-0008-0000-2300-00000B000000}"/>
              </a:ext>
            </a:extLst>
          </xdr:cNvPr>
          <xdr:cNvSpPr/>
        </xdr:nvSpPr>
        <xdr:spPr>
          <a:xfrm>
            <a:off x="359217" y="495300"/>
            <a:ext cx="5325303" cy="5279138"/>
          </a:xfrm>
          <a:prstGeom prst="blockArc">
            <a:avLst>
              <a:gd name="adj1" fmla="val 18212240"/>
              <a:gd name="adj2" fmla="val 2961608"/>
              <a:gd name="adj3" fmla="val 6033"/>
            </a:avLst>
          </a:prstGeom>
          <a:solidFill>
            <a:srgbClr val="F869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sp macro="" textlink="">
        <xdr:nvSpPr>
          <xdr:cNvPr id="12" name="Arc plein 11">
            <a:extLst>
              <a:ext uri="{FF2B5EF4-FFF2-40B4-BE49-F238E27FC236}">
                <a16:creationId xmlns:a16="http://schemas.microsoft.com/office/drawing/2014/main" id="{00000000-0008-0000-2300-00000C000000}"/>
              </a:ext>
            </a:extLst>
          </xdr:cNvPr>
          <xdr:cNvSpPr/>
        </xdr:nvSpPr>
        <xdr:spPr>
          <a:xfrm>
            <a:off x="269144" y="464820"/>
            <a:ext cx="5390073" cy="5247137"/>
          </a:xfrm>
          <a:prstGeom prst="blockArc">
            <a:avLst>
              <a:gd name="adj1" fmla="val 15843318"/>
              <a:gd name="adj2" fmla="val 18140411"/>
              <a:gd name="adj3" fmla="val 6092"/>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chemeClr val="tx1"/>
              </a:solidFill>
            </a:endParaRPr>
          </a:p>
        </xdr:txBody>
      </xdr:sp>
    </xdr:grpSp>
    <xdr:clientData/>
  </xdr:twoCellAnchor>
  <xdr:absoluteAnchor>
    <xdr:pos x="0" y="129988"/>
    <xdr:ext cx="8685678" cy="5692588"/>
    <xdr:graphicFrame macro="">
      <xdr:nvGraphicFramePr>
        <xdr:cNvPr id="2" name="Graphique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952500</xdr:colOff>
      <xdr:row>0</xdr:row>
      <xdr:rowOff>67236</xdr:rowOff>
    </xdr:from>
    <xdr:to>
      <xdr:col>9</xdr:col>
      <xdr:colOff>598714</xdr:colOff>
      <xdr:row>18</xdr:row>
      <xdr:rowOff>95250</xdr:rowOff>
    </xdr:to>
    <xdr:graphicFrame macro="">
      <xdr:nvGraphicFramePr>
        <xdr:cNvPr id="4" name="Graphique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672353</xdr:colOff>
      <xdr:row>21</xdr:row>
      <xdr:rowOff>0</xdr:rowOff>
    </xdr:from>
    <xdr:to>
      <xdr:col>6</xdr:col>
      <xdr:colOff>739588</xdr:colOff>
      <xdr:row>21</xdr:row>
      <xdr:rowOff>156883</xdr:rowOff>
    </xdr:to>
    <xdr:sp macro="" textlink="">
      <xdr:nvSpPr>
        <xdr:cNvPr id="2" name="Rectangle 1">
          <a:extLst>
            <a:ext uri="{FF2B5EF4-FFF2-40B4-BE49-F238E27FC236}">
              <a16:creationId xmlns:a16="http://schemas.microsoft.com/office/drawing/2014/main" id="{00000000-0008-0000-2400-000002000000}"/>
            </a:ext>
          </a:extLst>
        </xdr:cNvPr>
        <xdr:cNvSpPr/>
      </xdr:nvSpPr>
      <xdr:spPr>
        <a:xfrm>
          <a:off x="11463618" y="3966882"/>
          <a:ext cx="67235" cy="1568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6</xdr:col>
      <xdr:colOff>664202</xdr:colOff>
      <xdr:row>22</xdr:row>
      <xdr:rowOff>22412</xdr:rowOff>
    </xdr:from>
    <xdr:to>
      <xdr:col>6</xdr:col>
      <xdr:colOff>725325</xdr:colOff>
      <xdr:row>23</xdr:row>
      <xdr:rowOff>11207</xdr:rowOff>
    </xdr:to>
    <xdr:sp macro="" textlink="">
      <xdr:nvSpPr>
        <xdr:cNvPr id="5" name="Rectangle 4">
          <a:extLst>
            <a:ext uri="{FF2B5EF4-FFF2-40B4-BE49-F238E27FC236}">
              <a16:creationId xmlns:a16="http://schemas.microsoft.com/office/drawing/2014/main" id="{00000000-0008-0000-2400-000005000000}"/>
            </a:ext>
          </a:extLst>
        </xdr:cNvPr>
        <xdr:cNvSpPr/>
      </xdr:nvSpPr>
      <xdr:spPr>
        <a:xfrm>
          <a:off x="11455467" y="4157383"/>
          <a:ext cx="61123" cy="156883"/>
        </a:xfrm>
        <a:prstGeom prst="rect">
          <a:avLst/>
        </a:prstGeom>
        <a:noFill/>
        <a:ln w="158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0"/>
  </sheetPr>
  <dimension ref="A1:I25"/>
  <sheetViews>
    <sheetView showGridLines="0" zoomScaleNormal="100" zoomScaleSheetLayoutView="100" workbookViewId="0">
      <selection activeCell="I2" sqref="I2"/>
    </sheetView>
  </sheetViews>
  <sheetFormatPr baseColWidth="10" defaultColWidth="8.85546875" defaultRowHeight="15" x14ac:dyDescent="0.25"/>
  <cols>
    <col min="1" max="1" width="20.28515625" style="20" customWidth="1"/>
    <col min="3" max="3" width="19" customWidth="1"/>
  </cols>
  <sheetData>
    <row r="1" spans="1:9" s="1" customFormat="1" ht="15" customHeight="1" x14ac:dyDescent="0.3">
      <c r="A1" s="134" t="s">
        <v>197</v>
      </c>
      <c r="B1" s="120"/>
      <c r="C1" s="46"/>
      <c r="D1" s="46"/>
      <c r="E1" s="46"/>
      <c r="F1" s="46"/>
      <c r="G1" s="46"/>
    </row>
    <row r="2" spans="1:9" s="1" customFormat="1" ht="84.75" customHeight="1" x14ac:dyDescent="0.25">
      <c r="A2" s="523" t="s">
        <v>198</v>
      </c>
      <c r="B2" s="523"/>
      <c r="C2" s="523"/>
      <c r="D2" s="523"/>
      <c r="E2" s="523"/>
      <c r="F2" s="523"/>
      <c r="G2" s="523"/>
    </row>
    <row r="3" spans="1:9" s="1" customFormat="1" ht="6.75" customHeight="1" x14ac:dyDescent="0.25">
      <c r="A3" s="285"/>
      <c r="B3" s="285"/>
      <c r="C3" s="285"/>
      <c r="D3" s="285"/>
      <c r="E3" s="285"/>
      <c r="F3" s="285"/>
      <c r="G3" s="285"/>
    </row>
    <row r="4" spans="1:9" s="1" customFormat="1" ht="62.25" customHeight="1" x14ac:dyDescent="0.25">
      <c r="A4" s="525" t="s">
        <v>355</v>
      </c>
      <c r="B4" s="525"/>
      <c r="C4" s="525"/>
      <c r="D4" s="525"/>
      <c r="E4" s="525"/>
      <c r="F4" s="525"/>
      <c r="G4" s="525"/>
    </row>
    <row r="5" spans="1:9" s="1" customFormat="1" ht="189.2" customHeight="1" x14ac:dyDescent="0.25">
      <c r="A5" s="525" t="s">
        <v>364</v>
      </c>
      <c r="B5" s="525"/>
      <c r="C5" s="525"/>
      <c r="D5" s="525"/>
      <c r="E5" s="525"/>
      <c r="F5" s="525"/>
      <c r="G5" s="525"/>
    </row>
    <row r="6" spans="1:9" s="1" customFormat="1" ht="57.75" customHeight="1" x14ac:dyDescent="0.25">
      <c r="A6" s="525" t="s">
        <v>334</v>
      </c>
      <c r="B6" s="525"/>
      <c r="C6" s="525"/>
      <c r="D6" s="525"/>
      <c r="E6" s="525"/>
      <c r="F6" s="525"/>
      <c r="G6" s="525"/>
    </row>
    <row r="7" spans="1:9" s="1" customFormat="1" ht="60" customHeight="1" x14ac:dyDescent="0.25">
      <c r="A7" s="525" t="s">
        <v>353</v>
      </c>
      <c r="B7" s="525"/>
      <c r="C7" s="525"/>
      <c r="D7" s="525"/>
      <c r="E7" s="525"/>
      <c r="F7" s="525"/>
      <c r="G7" s="525"/>
    </row>
    <row r="8" spans="1:9" s="1" customFormat="1" ht="29.25" customHeight="1" x14ac:dyDescent="0.25">
      <c r="A8" s="525" t="s">
        <v>335</v>
      </c>
      <c r="B8" s="525"/>
      <c r="C8" s="525"/>
      <c r="D8" s="525"/>
      <c r="E8" s="525"/>
      <c r="F8" s="525"/>
      <c r="G8" s="525"/>
    </row>
    <row r="9" spans="1:9" s="1" customFormat="1" ht="13.5" customHeight="1" x14ac:dyDescent="0.25">
      <c r="A9" s="137"/>
      <c r="B9" s="28"/>
    </row>
    <row r="10" spans="1:9" s="63" customFormat="1" ht="16.5" x14ac:dyDescent="0.25">
      <c r="A10" s="136" t="s">
        <v>296</v>
      </c>
    </row>
    <row r="11" spans="1:9" ht="6" customHeight="1" x14ac:dyDescent="0.25">
      <c r="B11" s="135"/>
      <c r="C11" s="135"/>
      <c r="D11" s="135"/>
      <c r="E11" s="135"/>
      <c r="F11" s="135"/>
      <c r="G11" s="135"/>
    </row>
    <row r="12" spans="1:9" ht="16.5" x14ac:dyDescent="0.25">
      <c r="A12" s="63" t="s">
        <v>297</v>
      </c>
      <c r="B12" s="63"/>
      <c r="C12" s="255" t="s">
        <v>298</v>
      </c>
      <c r="D12" s="256"/>
      <c r="E12" s="135"/>
      <c r="F12" s="135"/>
      <c r="G12" s="135"/>
    </row>
    <row r="13" spans="1:9" ht="16.5" x14ac:dyDescent="0.3">
      <c r="A13" s="63" t="s">
        <v>308</v>
      </c>
      <c r="B13" s="132" t="s">
        <v>293</v>
      </c>
      <c r="C13" s="255" t="s">
        <v>124</v>
      </c>
      <c r="D13" s="257"/>
      <c r="E13" s="135"/>
      <c r="F13" s="135"/>
      <c r="G13" s="135"/>
      <c r="H13" s="68"/>
      <c r="I13" s="68"/>
    </row>
    <row r="14" spans="1:9" ht="15" customHeight="1" x14ac:dyDescent="0.25">
      <c r="A14" s="63"/>
      <c r="B14" s="63"/>
      <c r="C14" s="63"/>
      <c r="D14" s="63"/>
      <c r="E14" s="63"/>
      <c r="F14" s="63"/>
      <c r="G14" s="63"/>
      <c r="H14" s="63"/>
      <c r="I14" s="63"/>
    </row>
    <row r="15" spans="1:9" s="1" customFormat="1" ht="15" customHeight="1" x14ac:dyDescent="0.25">
      <c r="A15" s="524" t="s">
        <v>299</v>
      </c>
      <c r="B15" s="524"/>
      <c r="C15" s="524"/>
      <c r="D15" s="524"/>
      <c r="E15" s="524"/>
      <c r="F15" s="524"/>
      <c r="G15" s="524"/>
      <c r="H15" s="63"/>
      <c r="I15" s="63"/>
    </row>
    <row r="16" spans="1:9" s="1" customFormat="1" ht="6" customHeight="1" x14ac:dyDescent="0.3">
      <c r="A16" s="75"/>
      <c r="B16" s="26"/>
      <c r="C16" s="63"/>
      <c r="D16" s="63"/>
      <c r="E16" s="63"/>
      <c r="F16" s="63"/>
      <c r="G16" s="63"/>
      <c r="H16" s="63"/>
      <c r="I16" s="63"/>
    </row>
    <row r="17" spans="1:9" ht="18" customHeight="1" x14ac:dyDescent="0.25">
      <c r="A17" s="258" t="s">
        <v>146</v>
      </c>
      <c r="B17" s="261">
        <v>2</v>
      </c>
      <c r="C17" s="63"/>
      <c r="D17" s="63"/>
      <c r="E17" s="63"/>
      <c r="F17" s="63"/>
      <c r="G17" s="63"/>
      <c r="H17" s="63"/>
      <c r="I17" s="63"/>
    </row>
    <row r="18" spans="1:9" ht="18" customHeight="1" x14ac:dyDescent="0.25">
      <c r="A18" s="259" t="s">
        <v>147</v>
      </c>
      <c r="B18" s="262">
        <v>1</v>
      </c>
      <c r="C18" s="63"/>
      <c r="D18" s="63"/>
      <c r="E18" s="63"/>
      <c r="F18" s="63"/>
      <c r="G18" s="63"/>
    </row>
    <row r="19" spans="1:9" ht="18" customHeight="1" x14ac:dyDescent="0.25">
      <c r="A19" s="260" t="s">
        <v>148</v>
      </c>
      <c r="B19" s="263">
        <v>0</v>
      </c>
      <c r="C19" s="63"/>
      <c r="D19" s="63"/>
      <c r="E19" s="63"/>
      <c r="F19" s="63"/>
      <c r="G19" s="63"/>
    </row>
    <row r="20" spans="1:9" x14ac:dyDescent="0.25">
      <c r="A20" s="63"/>
      <c r="B20" s="63"/>
      <c r="C20" s="63"/>
      <c r="D20" s="63"/>
      <c r="E20" s="63"/>
      <c r="F20" s="63"/>
      <c r="G20" s="63"/>
    </row>
    <row r="21" spans="1:9" x14ac:dyDescent="0.25">
      <c r="A21" s="63"/>
      <c r="B21" s="63"/>
      <c r="C21" s="63"/>
      <c r="D21" s="63"/>
      <c r="E21" s="63"/>
      <c r="F21" s="63"/>
      <c r="G21" s="63"/>
    </row>
    <row r="22" spans="1:9" x14ac:dyDescent="0.25">
      <c r="A22" s="63"/>
      <c r="B22" s="63"/>
      <c r="C22" s="63"/>
      <c r="D22" s="63"/>
      <c r="E22" s="63"/>
      <c r="F22" s="63"/>
      <c r="G22" s="63"/>
    </row>
    <row r="23" spans="1:9" x14ac:dyDescent="0.25">
      <c r="A23" s="63"/>
      <c r="B23" s="63"/>
      <c r="C23" s="63"/>
      <c r="D23" s="63"/>
      <c r="E23" s="63"/>
      <c r="F23" s="63"/>
      <c r="G23" s="63"/>
    </row>
    <row r="24" spans="1:9" x14ac:dyDescent="0.25">
      <c r="A24" s="63"/>
      <c r="B24" s="63"/>
      <c r="C24" s="63"/>
      <c r="D24" s="63"/>
      <c r="E24" s="63"/>
      <c r="F24" s="63"/>
      <c r="G24" s="63"/>
    </row>
    <row r="25" spans="1:9" x14ac:dyDescent="0.25">
      <c r="A25" s="63"/>
      <c r="B25" s="63"/>
      <c r="C25" s="63"/>
      <c r="D25" s="63"/>
      <c r="E25" s="63"/>
      <c r="F25" s="63"/>
      <c r="G25" s="63"/>
    </row>
  </sheetData>
  <sheetProtection algorithmName="SHA-512" hashValue="s+vVbR9o59qFH2wQKyQP+IPbvPMAhvJ2sNtKaRD0E1YKVAKFDGRvDwFCNSJ60l0t7ArEp108ClHXxxuj0GfFbw==" saltValue="x6ptpJRHH/pOfmzS8Wgzow==" spinCount="100000" sheet="1" formatColumns="0" formatRows="0"/>
  <mergeCells count="7">
    <mergeCell ref="A2:G2"/>
    <mergeCell ref="A15:G15"/>
    <mergeCell ref="A4:G4"/>
    <mergeCell ref="A5:G5"/>
    <mergeCell ref="A6:G6"/>
    <mergeCell ref="A7:G7"/>
    <mergeCell ref="A8:G8"/>
  </mergeCells>
  <printOptions horizontalCentered="1" verticalCentered="1"/>
  <pageMargins left="0.70866141732283472" right="0.70866141732283472" top="1.5748031496062993" bottom="0.74803149606299213" header="0.31496062992125984" footer="0.31496062992125984"/>
  <pageSetup paperSize="9" scale="99" orientation="portrait"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31</v>
      </c>
      <c r="B2" s="641"/>
      <c r="C2" s="641"/>
      <c r="D2" s="641"/>
      <c r="E2" s="641"/>
      <c r="F2" s="641"/>
      <c r="G2" s="641"/>
      <c r="H2" s="641"/>
      <c r="I2" s="641"/>
      <c r="J2" s="641"/>
      <c r="K2" s="642" t="s">
        <v>30</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51" t="s">
        <v>77</v>
      </c>
      <c r="D4" s="652"/>
      <c r="E4" s="653"/>
      <c r="F4" s="652"/>
      <c r="G4" s="652"/>
      <c r="H4" s="652"/>
      <c r="I4" s="652"/>
      <c r="J4" s="652"/>
      <c r="K4" s="652"/>
      <c r="L4" s="654"/>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162</v>
      </c>
      <c r="D7" s="307" t="s">
        <v>293</v>
      </c>
      <c r="E7" s="308">
        <v>1</v>
      </c>
      <c r="F7" s="312">
        <v>0</v>
      </c>
      <c r="G7" s="623"/>
      <c r="H7" s="624"/>
      <c r="I7" s="624"/>
      <c r="J7" s="624"/>
      <c r="K7" s="624"/>
      <c r="L7" s="625"/>
      <c r="M7" s="21"/>
      <c r="N7" s="622"/>
      <c r="O7" s="622"/>
      <c r="P7" s="622"/>
      <c r="Q7" s="622"/>
    </row>
    <row r="8" spans="1:17" ht="30" customHeight="1" thickBot="1" x14ac:dyDescent="0.35">
      <c r="A8" s="10"/>
      <c r="B8" s="12">
        <v>2</v>
      </c>
      <c r="C8" s="67" t="s">
        <v>313</v>
      </c>
      <c r="D8" s="310" t="s">
        <v>293</v>
      </c>
      <c r="E8" s="311">
        <v>1</v>
      </c>
      <c r="F8" s="312">
        <v>1</v>
      </c>
      <c r="G8" s="623"/>
      <c r="H8" s="624"/>
      <c r="I8" s="624"/>
      <c r="J8" s="624"/>
      <c r="K8" s="624"/>
      <c r="L8" s="625"/>
      <c r="M8" s="21"/>
      <c r="N8" s="622"/>
      <c r="O8" s="622"/>
      <c r="P8" s="622"/>
      <c r="Q8" s="622"/>
    </row>
    <row r="9" spans="1:17" x14ac:dyDescent="0.3">
      <c r="B9" s="12"/>
      <c r="C9" s="15" t="s">
        <v>0</v>
      </c>
      <c r="D9" s="2"/>
      <c r="E9" s="71"/>
      <c r="F9" s="71">
        <f>IF(OR(D7="X",D7="x"),F7,0)+IF(OR(D8="X",D8="x"),F8,0)</f>
        <v>1</v>
      </c>
      <c r="G9" s="77" t="s">
        <v>89</v>
      </c>
      <c r="H9" s="2">
        <f>2*(COUNTIF(D7:D8,"X"))</f>
        <v>4</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cthZXjIUFNcq4hSShHQSCoQgF9ofZk1UvGSx4U3k6qzAdRmmzWDNbo/JX1ntQ1Vm0pFIs1abhAQm79z0DGrXDQ==" saltValue="mfQpcvJ8MxKMWqBZr0eUQg=="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1"/>
  <sheetViews>
    <sheetView view="pageLayout" zoomScaleNormal="100" workbookViewId="0">
      <selection activeCell="G7" sqref="G7:L7"/>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33</v>
      </c>
      <c r="B2" s="641"/>
      <c r="C2" s="641"/>
      <c r="D2" s="641"/>
      <c r="E2" s="641"/>
      <c r="F2" s="641"/>
      <c r="G2" s="641"/>
      <c r="H2" s="641"/>
      <c r="I2" s="641"/>
      <c r="J2" s="641"/>
      <c r="K2" s="642" t="s">
        <v>32</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78</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thickBot="1" x14ac:dyDescent="0.35">
      <c r="A7" s="10"/>
      <c r="B7" s="12">
        <v>1</v>
      </c>
      <c r="C7" s="70" t="s">
        <v>33</v>
      </c>
      <c r="D7" s="310" t="s">
        <v>293</v>
      </c>
      <c r="E7" s="311">
        <v>1</v>
      </c>
      <c r="F7" s="312">
        <v>1</v>
      </c>
      <c r="G7" s="623"/>
      <c r="H7" s="624"/>
      <c r="I7" s="624"/>
      <c r="J7" s="624"/>
      <c r="K7" s="624"/>
      <c r="L7" s="625"/>
      <c r="M7" s="21"/>
      <c r="N7" s="622"/>
      <c r="O7" s="622"/>
      <c r="P7" s="622"/>
      <c r="Q7" s="622"/>
    </row>
    <row r="8" spans="1:17" x14ac:dyDescent="0.3">
      <c r="B8" s="12"/>
      <c r="C8" s="15" t="s">
        <v>0</v>
      </c>
      <c r="D8" s="94"/>
      <c r="E8" s="94"/>
      <c r="F8" s="71">
        <f>IF(OR(D7="X",D7="x"),F7,0)</f>
        <v>1</v>
      </c>
      <c r="G8" s="77" t="s">
        <v>89</v>
      </c>
      <c r="H8" s="2">
        <f>2*(COUNTIF(D7:D7,"X"))</f>
        <v>2</v>
      </c>
      <c r="I8" s="16" t="s">
        <v>93</v>
      </c>
      <c r="J8" s="17" t="s">
        <v>92</v>
      </c>
      <c r="K8" s="18">
        <f xml:space="preserve"> 2*ROWS(F7:F7)</f>
        <v>2</v>
      </c>
      <c r="L8" s="19" t="s">
        <v>94</v>
      </c>
    </row>
    <row r="9" spans="1:17" x14ac:dyDescent="0.3">
      <c r="B9" s="12"/>
    </row>
    <row r="11" spans="1:17" x14ac:dyDescent="0.3">
      <c r="F11" s="76"/>
      <c r="H11" s="76"/>
      <c r="I11" s="76"/>
    </row>
  </sheetData>
  <sheetProtection algorithmName="SHA-512" hashValue="ut3oSBrhCUq0iNdgtxWJKBrutLbhAn8TROVd77Ij/6AjEI40ygqJ8Ng0IoBhIF5GAWwIqv9PZuB7WW5BY/mUoQ==" saltValue="9M0/zniRbay3qLpMzexyzQ==" spinCount="100000" sheet="1" objects="1" scenarios="1" formatRows="0"/>
  <dataConsolidate/>
  <mergeCells count="7">
    <mergeCell ref="G7:L7"/>
    <mergeCell ref="N7:Q7"/>
    <mergeCell ref="A2:J2"/>
    <mergeCell ref="K2:L2"/>
    <mergeCell ref="C4:L4"/>
    <mergeCell ref="G6:L6"/>
    <mergeCell ref="N6:Q6"/>
  </mergeCells>
  <conditionalFormatting sqref="F7 E7">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7">
      <formula1>$O$2:$O$4</formula1>
    </dataValidation>
    <dataValidation type="list" allowBlank="1" showInputMessage="1" showErrorMessage="1" sqref="D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35</v>
      </c>
      <c r="B2" s="641"/>
      <c r="C2" s="641"/>
      <c r="D2" s="641"/>
      <c r="E2" s="641"/>
      <c r="F2" s="641"/>
      <c r="G2" s="641"/>
      <c r="H2" s="641"/>
      <c r="I2" s="641"/>
      <c r="J2" s="641"/>
      <c r="K2" s="642" t="s">
        <v>34</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79</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163</v>
      </c>
      <c r="D7" s="307" t="s">
        <v>293</v>
      </c>
      <c r="E7" s="308">
        <v>2</v>
      </c>
      <c r="F7" s="312">
        <v>1</v>
      </c>
      <c r="G7" s="623"/>
      <c r="H7" s="624"/>
      <c r="I7" s="624"/>
      <c r="J7" s="624"/>
      <c r="K7" s="624"/>
      <c r="L7" s="625"/>
      <c r="M7" s="21"/>
      <c r="N7" s="622"/>
      <c r="O7" s="622"/>
      <c r="P7" s="622"/>
      <c r="Q7" s="622"/>
    </row>
    <row r="8" spans="1:17" ht="30" customHeight="1" thickBot="1" x14ac:dyDescent="0.35">
      <c r="A8" s="10"/>
      <c r="B8" s="12">
        <v>2</v>
      </c>
      <c r="C8" s="289" t="s">
        <v>164</v>
      </c>
      <c r="D8" s="310" t="s">
        <v>293</v>
      </c>
      <c r="E8" s="311">
        <v>1</v>
      </c>
      <c r="F8" s="312">
        <v>0</v>
      </c>
      <c r="G8" s="623"/>
      <c r="H8" s="624"/>
      <c r="I8" s="624"/>
      <c r="J8" s="624"/>
      <c r="K8" s="624"/>
      <c r="L8" s="625"/>
      <c r="M8" s="21"/>
      <c r="N8" s="622"/>
      <c r="O8" s="622"/>
      <c r="P8" s="622"/>
      <c r="Q8" s="622"/>
    </row>
    <row r="9" spans="1:17" x14ac:dyDescent="0.3">
      <c r="B9" s="12"/>
      <c r="C9" s="15" t="s">
        <v>0</v>
      </c>
      <c r="D9" s="2"/>
      <c r="E9" s="71"/>
      <c r="F9" s="71">
        <f>IF(OR(D7="X",D7="x"),F7,0)+IF(OR(D8="X",D8="x"),F8,0)</f>
        <v>1</v>
      </c>
      <c r="G9" s="77" t="s">
        <v>89</v>
      </c>
      <c r="H9" s="2">
        <f>2*(COUNTIF(D7:D8,"X"))</f>
        <v>4</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cte+jNSI6u4LC+RxDCsLVw1igITVAlMZ9k5Q3nk8MVUvtzRRgDwUQLkUDB3h5S9PsjVaUCKE3PNthQAERhAMPQ==" saltValue="gBnzaE3YYQfEtT3QhIPYrw=="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4"/>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37</v>
      </c>
      <c r="B2" s="641"/>
      <c r="C2" s="641"/>
      <c r="D2" s="641"/>
      <c r="E2" s="641"/>
      <c r="F2" s="641"/>
      <c r="G2" s="641"/>
      <c r="H2" s="641"/>
      <c r="I2" s="641"/>
      <c r="J2" s="641"/>
      <c r="K2" s="642" t="s">
        <v>36</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99</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314</v>
      </c>
      <c r="D7" s="313"/>
      <c r="E7" s="308"/>
      <c r="F7" s="312"/>
      <c r="G7" s="623"/>
      <c r="H7" s="624"/>
      <c r="I7" s="624"/>
      <c r="J7" s="624"/>
      <c r="K7" s="624"/>
      <c r="L7" s="625"/>
      <c r="M7" s="21"/>
      <c r="N7" s="622"/>
      <c r="O7" s="622"/>
      <c r="P7" s="622"/>
      <c r="Q7" s="622"/>
    </row>
    <row r="8" spans="1:17" ht="30" customHeight="1" x14ac:dyDescent="0.3">
      <c r="A8" s="10"/>
      <c r="B8" s="12">
        <v>2</v>
      </c>
      <c r="C8" s="289" t="s">
        <v>165</v>
      </c>
      <c r="D8" s="307" t="s">
        <v>293</v>
      </c>
      <c r="E8" s="308">
        <v>1</v>
      </c>
      <c r="F8" s="312">
        <v>2</v>
      </c>
      <c r="G8" s="623"/>
      <c r="H8" s="624"/>
      <c r="I8" s="624"/>
      <c r="J8" s="624"/>
      <c r="K8" s="624"/>
      <c r="L8" s="625"/>
      <c r="M8" s="21"/>
      <c r="N8" s="622"/>
      <c r="O8" s="622"/>
      <c r="P8" s="622"/>
      <c r="Q8" s="622"/>
    </row>
    <row r="9" spans="1:17" ht="30" customHeight="1" x14ac:dyDescent="0.3">
      <c r="A9" s="10"/>
      <c r="B9" s="12">
        <v>3</v>
      </c>
      <c r="C9" s="22" t="s">
        <v>166</v>
      </c>
      <c r="D9" s="313"/>
      <c r="E9" s="308"/>
      <c r="F9" s="312"/>
      <c r="G9" s="623"/>
      <c r="H9" s="624"/>
      <c r="I9" s="624"/>
      <c r="J9" s="624"/>
      <c r="K9" s="624"/>
      <c r="L9" s="625"/>
      <c r="M9" s="21"/>
      <c r="N9" s="622"/>
      <c r="O9" s="622"/>
      <c r="P9" s="622"/>
      <c r="Q9" s="622"/>
    </row>
    <row r="10" spans="1:17" ht="30" customHeight="1" thickBot="1" x14ac:dyDescent="0.35">
      <c r="A10" s="10"/>
      <c r="B10" s="12">
        <v>4</v>
      </c>
      <c r="C10" s="14" t="s">
        <v>167</v>
      </c>
      <c r="D10" s="310" t="s">
        <v>293</v>
      </c>
      <c r="E10" s="311">
        <v>2</v>
      </c>
      <c r="F10" s="312">
        <v>2</v>
      </c>
      <c r="G10" s="623"/>
      <c r="H10" s="624"/>
      <c r="I10" s="624"/>
      <c r="J10" s="624"/>
      <c r="K10" s="624"/>
      <c r="L10" s="625"/>
      <c r="M10" s="21"/>
      <c r="N10" s="622"/>
      <c r="O10" s="622"/>
      <c r="P10" s="622"/>
      <c r="Q10" s="622"/>
    </row>
    <row r="11" spans="1:17" x14ac:dyDescent="0.3">
      <c r="B11" s="12"/>
      <c r="C11" s="15" t="s">
        <v>0</v>
      </c>
      <c r="D11" s="94"/>
      <c r="E11" s="94"/>
      <c r="F11" s="71">
        <f>IF(OR(D7="X",D7="x"),F7,0)+IF(OR(D8="X",D8="x"),F8,0)+IF(OR(D9="X",D9="x"),F9,0)+IF(OR(D10="X",D10="x"),F10,0)</f>
        <v>4</v>
      </c>
      <c r="G11" s="77" t="s">
        <v>89</v>
      </c>
      <c r="H11" s="2">
        <f>2*(COUNTIF(D7:D10,"X"))</f>
        <v>4</v>
      </c>
      <c r="I11" s="16" t="s">
        <v>93</v>
      </c>
      <c r="J11" s="17" t="s">
        <v>92</v>
      </c>
      <c r="K11" s="18">
        <f xml:space="preserve"> 2*ROWS(F7:F10)</f>
        <v>8</v>
      </c>
      <c r="L11" s="19" t="s">
        <v>94</v>
      </c>
    </row>
    <row r="12" spans="1:17" x14ac:dyDescent="0.3">
      <c r="B12" s="12"/>
    </row>
    <row r="14" spans="1:17" x14ac:dyDescent="0.3">
      <c r="F14" s="76"/>
      <c r="H14" s="76"/>
      <c r="I14" s="76"/>
    </row>
  </sheetData>
  <sheetProtection algorithmName="SHA-512" hashValue="ynie0bMCUfjpGOKoy8LDGOhgP5fEeB0Thv/sagEMZRgVJN4W079CqmlNlsgrYv4KM1d/n7/281srMYC6abH8bA==" saltValue="mZXvhJ79VGBEB15ZLniWjA==" spinCount="100000" sheet="1" objects="1" scenarios="1" formatRows="0"/>
  <dataConsolidate/>
  <mergeCells count="13">
    <mergeCell ref="G10:L10"/>
    <mergeCell ref="N10:Q10"/>
    <mergeCell ref="G8:L8"/>
    <mergeCell ref="N8:Q8"/>
    <mergeCell ref="G9:L9"/>
    <mergeCell ref="N9:Q9"/>
    <mergeCell ref="G7:L7"/>
    <mergeCell ref="N7:Q7"/>
    <mergeCell ref="A2:J2"/>
    <mergeCell ref="K2:L2"/>
    <mergeCell ref="C4:L4"/>
    <mergeCell ref="G6:L6"/>
    <mergeCell ref="N6:Q6"/>
  </mergeCells>
  <conditionalFormatting sqref="E7:F10">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143</v>
      </c>
      <c r="B2" s="641"/>
      <c r="C2" s="641"/>
      <c r="D2" s="641"/>
      <c r="E2" s="641"/>
      <c r="F2" s="641"/>
      <c r="G2" s="641"/>
      <c r="H2" s="641"/>
      <c r="I2" s="641"/>
      <c r="J2" s="641"/>
      <c r="K2" s="642" t="s">
        <v>38</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51" t="s">
        <v>145</v>
      </c>
      <c r="D4" s="652"/>
      <c r="E4" s="653"/>
      <c r="F4" s="652"/>
      <c r="G4" s="652"/>
      <c r="H4" s="652"/>
      <c r="I4" s="652"/>
      <c r="J4" s="652"/>
      <c r="K4" s="652"/>
      <c r="L4" s="654"/>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168</v>
      </c>
      <c r="D7" s="307" t="s">
        <v>293</v>
      </c>
      <c r="E7" s="308">
        <v>1</v>
      </c>
      <c r="F7" s="312">
        <v>1</v>
      </c>
      <c r="G7" s="623"/>
      <c r="H7" s="624"/>
      <c r="I7" s="624"/>
      <c r="J7" s="624"/>
      <c r="K7" s="624"/>
      <c r="L7" s="625"/>
      <c r="M7" s="21"/>
      <c r="N7" s="622"/>
      <c r="O7" s="622"/>
      <c r="P7" s="622"/>
      <c r="Q7" s="622"/>
    </row>
    <row r="8" spans="1:17" ht="30" customHeight="1" x14ac:dyDescent="0.3">
      <c r="A8" s="10"/>
      <c r="B8" s="12">
        <v>2</v>
      </c>
      <c r="C8" s="69" t="s">
        <v>169</v>
      </c>
      <c r="D8" s="313"/>
      <c r="E8" s="308"/>
      <c r="F8" s="312"/>
      <c r="G8" s="623"/>
      <c r="H8" s="624"/>
      <c r="I8" s="624"/>
      <c r="J8" s="624"/>
      <c r="K8" s="624"/>
      <c r="L8" s="625"/>
      <c r="M8" s="21"/>
      <c r="N8" s="622"/>
      <c r="O8" s="622"/>
      <c r="P8" s="622"/>
      <c r="Q8" s="622"/>
    </row>
    <row r="9" spans="1:17" ht="30" customHeight="1" thickBot="1" x14ac:dyDescent="0.35">
      <c r="A9" s="10"/>
      <c r="B9" s="12">
        <v>3</v>
      </c>
      <c r="C9" s="14" t="s">
        <v>170</v>
      </c>
      <c r="D9" s="314"/>
      <c r="E9" s="311"/>
      <c r="F9" s="312"/>
      <c r="G9" s="623"/>
      <c r="H9" s="624"/>
      <c r="I9" s="624"/>
      <c r="J9" s="624"/>
      <c r="K9" s="624"/>
      <c r="L9" s="625"/>
      <c r="M9" s="21"/>
      <c r="N9" s="622"/>
      <c r="O9" s="622"/>
      <c r="P9" s="622"/>
      <c r="Q9" s="622"/>
    </row>
    <row r="10" spans="1:17" x14ac:dyDescent="0.3">
      <c r="B10" s="12"/>
      <c r="C10" s="15" t="s">
        <v>0</v>
      </c>
      <c r="D10" s="94"/>
      <c r="E10" s="94"/>
      <c r="F10" s="71">
        <f>IF(OR(D7="X",D7="x"),F7,0)+IF(OR(D8="X",D8="x"),F8,0)+IF(OR(D9="X",D9="x"),F9,0)</f>
        <v>1</v>
      </c>
      <c r="G10" s="77" t="s">
        <v>89</v>
      </c>
      <c r="H10" s="2">
        <f>2*(COUNTIF(D7:D9,"X"))</f>
        <v>2</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OZLW3wm+gPs3/N1k3mOKEFXNzW/m7AJLKYSN/2HUo83VnKkNxQHdGF8YUYdhXX+NXRIermn0IiI1jiuHdor+PA==" saltValue="gCdou+VXOTEpbiRicjHfrg=="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40</v>
      </c>
      <c r="B2" s="641"/>
      <c r="C2" s="641"/>
      <c r="D2" s="641"/>
      <c r="E2" s="641"/>
      <c r="F2" s="641"/>
      <c r="G2" s="641"/>
      <c r="H2" s="641"/>
      <c r="I2" s="641"/>
      <c r="J2" s="641"/>
      <c r="K2" s="642" t="s">
        <v>39</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51" t="s">
        <v>123</v>
      </c>
      <c r="D4" s="652"/>
      <c r="E4" s="653"/>
      <c r="F4" s="652"/>
      <c r="G4" s="652"/>
      <c r="H4" s="652"/>
      <c r="I4" s="652"/>
      <c r="J4" s="652"/>
      <c r="K4" s="652"/>
      <c r="L4" s="654"/>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315</v>
      </c>
      <c r="D7" s="313"/>
      <c r="E7" s="308"/>
      <c r="F7" s="312"/>
      <c r="G7" s="623"/>
      <c r="H7" s="624"/>
      <c r="I7" s="624"/>
      <c r="J7" s="624"/>
      <c r="K7" s="624"/>
      <c r="L7" s="625"/>
      <c r="M7" s="21"/>
      <c r="N7" s="622"/>
      <c r="O7" s="622"/>
      <c r="P7" s="622"/>
      <c r="Q7" s="622"/>
    </row>
    <row r="8" spans="1:17" ht="30" customHeight="1" thickBot="1" x14ac:dyDescent="0.35">
      <c r="A8" s="10"/>
      <c r="B8" s="12">
        <v>2</v>
      </c>
      <c r="C8" s="14" t="s">
        <v>150</v>
      </c>
      <c r="D8" s="314"/>
      <c r="E8" s="311"/>
      <c r="F8" s="312"/>
      <c r="G8" s="623"/>
      <c r="H8" s="624"/>
      <c r="I8" s="624"/>
      <c r="J8" s="624"/>
      <c r="K8" s="624"/>
      <c r="L8" s="625"/>
      <c r="M8" s="21"/>
      <c r="N8" s="622"/>
      <c r="O8" s="622"/>
      <c r="P8" s="622"/>
      <c r="Q8" s="622"/>
    </row>
    <row r="9" spans="1:17" x14ac:dyDescent="0.3">
      <c r="B9" s="12"/>
      <c r="C9" s="15" t="s">
        <v>0</v>
      </c>
      <c r="D9" s="2"/>
      <c r="E9" s="71"/>
      <c r="F9" s="71">
        <f>IF(OR(D7="X",D7="x"),F7,0)+IF(OR(D8="X",D8="x"),F8,0)</f>
        <v>0</v>
      </c>
      <c r="G9" s="77" t="s">
        <v>89</v>
      </c>
      <c r="H9" s="2">
        <f>2*(COUNTIF(D7:D8,"X"))</f>
        <v>0</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FXC/2dnqcYJj1cVTB+3JgNolAQpzabmaC2fux8CkufW/4vi4SDs2jqbBf8Iy/2MPeoNG/XxyTR3vaNM5PKpbyw==" saltValue="Pv0y2igtq+WD2Exc/zJxWw=="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42</v>
      </c>
      <c r="B2" s="656"/>
      <c r="C2" s="656"/>
      <c r="D2" s="656"/>
      <c r="E2" s="656"/>
      <c r="F2" s="656"/>
      <c r="G2" s="656"/>
      <c r="H2" s="656"/>
      <c r="I2" s="656"/>
      <c r="J2" s="656"/>
      <c r="K2" s="657" t="s">
        <v>41</v>
      </c>
      <c r="L2" s="658"/>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59" t="s">
        <v>80</v>
      </c>
      <c r="D4" s="660"/>
      <c r="E4" s="661"/>
      <c r="F4" s="660"/>
      <c r="G4" s="660"/>
      <c r="H4" s="660"/>
      <c r="I4" s="660"/>
      <c r="J4" s="660"/>
      <c r="K4" s="660"/>
      <c r="L4" s="662"/>
      <c r="N4" s="74" t="s">
        <v>148</v>
      </c>
      <c r="O4" s="266">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67" t="s">
        <v>171</v>
      </c>
      <c r="D7" s="307" t="s">
        <v>293</v>
      </c>
      <c r="E7" s="308">
        <v>2</v>
      </c>
      <c r="F7" s="312">
        <v>1</v>
      </c>
      <c r="G7" s="623"/>
      <c r="H7" s="624"/>
      <c r="I7" s="624"/>
      <c r="J7" s="624"/>
      <c r="K7" s="624"/>
      <c r="L7" s="625"/>
      <c r="M7" s="21"/>
      <c r="N7" s="622"/>
      <c r="O7" s="622"/>
      <c r="P7" s="622"/>
      <c r="Q7" s="622"/>
    </row>
    <row r="8" spans="1:17" ht="30" customHeight="1" x14ac:dyDescent="0.3">
      <c r="A8" s="10"/>
      <c r="B8" s="12">
        <v>2</v>
      </c>
      <c r="C8" s="14" t="s">
        <v>172</v>
      </c>
      <c r="D8" s="307" t="s">
        <v>293</v>
      </c>
      <c r="E8" s="308">
        <v>2</v>
      </c>
      <c r="F8" s="312">
        <v>2</v>
      </c>
      <c r="G8" s="623"/>
      <c r="H8" s="624"/>
      <c r="I8" s="624"/>
      <c r="J8" s="624"/>
      <c r="K8" s="624"/>
      <c r="L8" s="625"/>
      <c r="M8" s="21"/>
      <c r="N8" s="622"/>
      <c r="O8" s="622"/>
      <c r="P8" s="622"/>
      <c r="Q8" s="622"/>
    </row>
    <row r="9" spans="1:17" ht="30" customHeight="1" thickBot="1" x14ac:dyDescent="0.35">
      <c r="A9" s="10"/>
      <c r="B9" s="12">
        <v>3</v>
      </c>
      <c r="C9" s="14" t="s">
        <v>316</v>
      </c>
      <c r="D9" s="315"/>
      <c r="E9" s="316"/>
      <c r="F9" s="312"/>
      <c r="G9" s="623"/>
      <c r="H9" s="624"/>
      <c r="I9" s="624"/>
      <c r="J9" s="624"/>
      <c r="K9" s="624"/>
      <c r="L9" s="625"/>
      <c r="M9" s="21"/>
      <c r="N9" s="622"/>
      <c r="O9" s="622"/>
      <c r="P9" s="622"/>
      <c r="Q9" s="622"/>
    </row>
    <row r="10" spans="1:17" x14ac:dyDescent="0.3">
      <c r="B10" s="12"/>
      <c r="C10" s="15" t="s">
        <v>0</v>
      </c>
      <c r="D10" s="2"/>
      <c r="E10" s="71"/>
      <c r="F10" s="71">
        <f>IF(OR(D7="X",D7="x"),F7,0)+IF(OR(D8="X",D8="x"),F8,0)+IF(OR(D9="X",D9="x"),F9,0)</f>
        <v>3</v>
      </c>
      <c r="G10" s="77" t="s">
        <v>89</v>
      </c>
      <c r="H10" s="2">
        <f>2*(COUNTIF(D7:D9,"X"))</f>
        <v>4</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UKvmRuJbKroA6bPyTpT3DE2+WF05Fbuegw9EDI8AqwAgs+Chr1Cu/zKv1hKaQy8zSteSBZY17wyQDD8C8vZaIw==" saltValue="wMB9jaak0/waX86j/25V4A==" spinCount="100000" sheet="1" objects="1" scenarios="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136</v>
      </c>
      <c r="B2" s="656"/>
      <c r="C2" s="656"/>
      <c r="D2" s="656"/>
      <c r="E2" s="656"/>
      <c r="F2" s="656"/>
      <c r="G2" s="656"/>
      <c r="H2" s="656"/>
      <c r="I2" s="656"/>
      <c r="J2" s="656"/>
      <c r="K2" s="657" t="s">
        <v>43</v>
      </c>
      <c r="L2" s="658"/>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59" t="s">
        <v>135</v>
      </c>
      <c r="D4" s="660"/>
      <c r="E4" s="661"/>
      <c r="F4" s="660"/>
      <c r="G4" s="660"/>
      <c r="H4" s="660"/>
      <c r="I4" s="660"/>
      <c r="J4" s="660"/>
      <c r="K4" s="660"/>
      <c r="L4" s="662"/>
      <c r="N4" s="239" t="s">
        <v>148</v>
      </c>
      <c r="O4" s="267">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67" t="s">
        <v>173</v>
      </c>
      <c r="D7" s="313"/>
      <c r="E7" s="308"/>
      <c r="F7" s="312"/>
      <c r="G7" s="623"/>
      <c r="H7" s="624"/>
      <c r="I7" s="624"/>
      <c r="J7" s="624"/>
      <c r="K7" s="624"/>
      <c r="L7" s="625"/>
      <c r="M7" s="21"/>
      <c r="N7" s="622"/>
      <c r="O7" s="622"/>
      <c r="P7" s="622"/>
      <c r="Q7" s="622"/>
    </row>
    <row r="8" spans="1:17" ht="30" customHeight="1" thickBot="1" x14ac:dyDescent="0.35">
      <c r="A8" s="10"/>
      <c r="B8" s="12">
        <v>2</v>
      </c>
      <c r="C8" s="289" t="s">
        <v>205</v>
      </c>
      <c r="D8" s="310" t="s">
        <v>293</v>
      </c>
      <c r="E8" s="311">
        <v>1</v>
      </c>
      <c r="F8" s="312">
        <v>2</v>
      </c>
      <c r="G8" s="623"/>
      <c r="H8" s="624"/>
      <c r="I8" s="624"/>
      <c r="J8" s="624"/>
      <c r="K8" s="624"/>
      <c r="L8" s="625"/>
      <c r="M8" s="21"/>
      <c r="N8" s="622"/>
      <c r="O8" s="622"/>
      <c r="P8" s="622"/>
      <c r="Q8" s="622"/>
    </row>
    <row r="9" spans="1:17" x14ac:dyDescent="0.3">
      <c r="B9" s="12"/>
      <c r="C9" s="15" t="s">
        <v>0</v>
      </c>
      <c r="D9" s="94"/>
      <c r="E9" s="94"/>
      <c r="F9" s="71">
        <f>IF(OR(D7="X",D7="x"),F7,0)+IF(OR(D8="X",D8="x"),F8,0)</f>
        <v>2</v>
      </c>
      <c r="G9" s="77" t="s">
        <v>89</v>
      </c>
      <c r="H9" s="2">
        <f>2*(COUNTIF(D7:D8,"X"))</f>
        <v>2</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9czSS0tPNlXHbxSxNqhD0ywewtwnmPFoyhq+2tT25oUCGpUb3w/0rgs3IYzEz9dGNPOs9wfVY4BkwmYbffGwbg==" saltValue="zvNe46K/UZ8bIxlAYaIOiA=="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45</v>
      </c>
      <c r="B2" s="656"/>
      <c r="C2" s="656"/>
      <c r="D2" s="656"/>
      <c r="E2" s="656"/>
      <c r="F2" s="656"/>
      <c r="G2" s="656"/>
      <c r="H2" s="656"/>
      <c r="I2" s="656"/>
      <c r="J2" s="656"/>
      <c r="K2" s="657" t="s">
        <v>44</v>
      </c>
      <c r="L2" s="658"/>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66" t="s">
        <v>137</v>
      </c>
      <c r="D4" s="667"/>
      <c r="E4" s="668"/>
      <c r="F4" s="667"/>
      <c r="G4" s="667"/>
      <c r="H4" s="667"/>
      <c r="I4" s="667"/>
      <c r="J4" s="667"/>
      <c r="K4" s="667"/>
      <c r="L4" s="669"/>
      <c r="N4" s="74" t="s">
        <v>148</v>
      </c>
      <c r="O4" s="267">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67" t="s">
        <v>317</v>
      </c>
      <c r="D7" s="313"/>
      <c r="E7" s="308"/>
      <c r="F7" s="312"/>
      <c r="G7" s="623"/>
      <c r="H7" s="624"/>
      <c r="I7" s="624"/>
      <c r="J7" s="624"/>
      <c r="K7" s="624"/>
      <c r="L7" s="625"/>
      <c r="M7" s="21"/>
      <c r="N7" s="622"/>
      <c r="O7" s="622"/>
      <c r="P7" s="622"/>
      <c r="Q7" s="622"/>
    </row>
    <row r="8" spans="1:17" ht="30" customHeight="1" x14ac:dyDescent="0.3">
      <c r="A8" s="10"/>
      <c r="B8" s="12">
        <v>2</v>
      </c>
      <c r="C8" s="289" t="s">
        <v>174</v>
      </c>
      <c r="D8" s="313"/>
      <c r="E8" s="308"/>
      <c r="F8" s="312"/>
      <c r="G8" s="623"/>
      <c r="H8" s="624"/>
      <c r="I8" s="624"/>
      <c r="J8" s="624"/>
      <c r="K8" s="624"/>
      <c r="L8" s="625"/>
      <c r="M8" s="21"/>
      <c r="N8" s="622"/>
      <c r="O8" s="622"/>
      <c r="P8" s="622"/>
      <c r="Q8" s="622"/>
    </row>
    <row r="9" spans="1:17" ht="30" customHeight="1" thickBot="1" x14ac:dyDescent="0.35">
      <c r="A9" s="10"/>
      <c r="B9" s="12">
        <v>3</v>
      </c>
      <c r="C9" s="14" t="s">
        <v>175</v>
      </c>
      <c r="D9" s="314"/>
      <c r="E9" s="311"/>
      <c r="F9" s="312"/>
      <c r="G9" s="623"/>
      <c r="H9" s="624"/>
      <c r="I9" s="624"/>
      <c r="J9" s="624"/>
      <c r="K9" s="624"/>
      <c r="L9" s="625"/>
      <c r="M9" s="21"/>
      <c r="N9" s="622"/>
      <c r="O9" s="622"/>
      <c r="P9" s="622"/>
      <c r="Q9" s="622"/>
    </row>
    <row r="10" spans="1:17" x14ac:dyDescent="0.3">
      <c r="B10" s="12"/>
      <c r="C10" s="15" t="s">
        <v>0</v>
      </c>
      <c r="D10" s="94"/>
      <c r="E10" s="94"/>
      <c r="F10" s="71">
        <f>IF(OR(D7="X",D7="x"),F7,0)+IF(OR(D8="X",D8="x"),F8,0)+IF(OR(D9="X",D9="x"),F9,0)</f>
        <v>0</v>
      </c>
      <c r="G10" s="77" t="s">
        <v>89</v>
      </c>
      <c r="H10" s="2">
        <f>2*(COUNTIF(D7:D9,"X"))</f>
        <v>0</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dgCPuybPmXYKtxEk/Y2MTdOY+3KzrXFVzBQHtCCW9PIajZUsAZ3oaWm/hGQzAXkoI90JBCH7epFd7dlxAI5ocQ==" saltValue="51oF1he898OYFYfpQ5S1iQ==" spinCount="100000" sheet="1" objects="1" scenarios="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8: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4"/>
  <sheetViews>
    <sheetView view="pageLayout" zoomScaleNormal="100" workbookViewId="0">
      <selection activeCell="J15" sqref="J15"/>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47</v>
      </c>
      <c r="B2" s="656"/>
      <c r="C2" s="656"/>
      <c r="D2" s="656"/>
      <c r="E2" s="656"/>
      <c r="F2" s="656"/>
      <c r="G2" s="656"/>
      <c r="H2" s="656"/>
      <c r="I2" s="656"/>
      <c r="J2" s="656"/>
      <c r="K2" s="657" t="s">
        <v>46</v>
      </c>
      <c r="L2" s="658"/>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66" t="s">
        <v>81</v>
      </c>
      <c r="D4" s="667"/>
      <c r="E4" s="668"/>
      <c r="F4" s="667"/>
      <c r="G4" s="667"/>
      <c r="H4" s="667"/>
      <c r="I4" s="667"/>
      <c r="J4" s="667"/>
      <c r="K4" s="667"/>
      <c r="L4" s="669"/>
      <c r="N4" s="74" t="s">
        <v>148</v>
      </c>
      <c r="O4" s="267">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67" t="s">
        <v>206</v>
      </c>
      <c r="D7" s="313"/>
      <c r="E7" s="308"/>
      <c r="F7" s="312"/>
      <c r="G7" s="623"/>
      <c r="H7" s="624"/>
      <c r="I7" s="624"/>
      <c r="J7" s="624"/>
      <c r="K7" s="624"/>
      <c r="L7" s="625"/>
      <c r="M7" s="21"/>
      <c r="N7" s="622"/>
      <c r="O7" s="622"/>
      <c r="P7" s="622"/>
      <c r="Q7" s="622"/>
    </row>
    <row r="8" spans="1:17" ht="30" customHeight="1" x14ac:dyDescent="0.3">
      <c r="A8" s="10"/>
      <c r="B8" s="12">
        <v>2</v>
      </c>
      <c r="C8" s="289" t="s">
        <v>318</v>
      </c>
      <c r="D8" s="313"/>
      <c r="E8" s="308"/>
      <c r="F8" s="312"/>
      <c r="G8" s="623"/>
      <c r="H8" s="624"/>
      <c r="I8" s="624"/>
      <c r="J8" s="624"/>
      <c r="K8" s="624"/>
      <c r="L8" s="625"/>
      <c r="M8" s="21"/>
      <c r="N8" s="622"/>
      <c r="O8" s="622"/>
      <c r="P8" s="622"/>
      <c r="Q8" s="622"/>
    </row>
    <row r="9" spans="1:17" ht="30" customHeight="1" x14ac:dyDescent="0.3">
      <c r="A9" s="10"/>
      <c r="B9" s="12">
        <v>3</v>
      </c>
      <c r="C9" s="14" t="s">
        <v>177</v>
      </c>
      <c r="D9" s="313"/>
      <c r="E9" s="308"/>
      <c r="F9" s="312"/>
      <c r="G9" s="623"/>
      <c r="H9" s="624"/>
      <c r="I9" s="624"/>
      <c r="J9" s="624"/>
      <c r="K9" s="624"/>
      <c r="L9" s="625"/>
      <c r="M9" s="21"/>
      <c r="N9" s="622"/>
      <c r="O9" s="622"/>
      <c r="P9" s="622"/>
      <c r="Q9" s="622"/>
    </row>
    <row r="10" spans="1:17" ht="30" customHeight="1" thickBot="1" x14ac:dyDescent="0.35">
      <c r="A10" s="10"/>
      <c r="B10" s="12">
        <v>4</v>
      </c>
      <c r="C10" s="14" t="s">
        <v>176</v>
      </c>
      <c r="D10" s="317" t="s">
        <v>293</v>
      </c>
      <c r="E10" s="316">
        <v>1</v>
      </c>
      <c r="F10" s="312">
        <v>0</v>
      </c>
      <c r="G10" s="623"/>
      <c r="H10" s="624"/>
      <c r="I10" s="624"/>
      <c r="J10" s="624"/>
      <c r="K10" s="624"/>
      <c r="L10" s="625"/>
      <c r="M10" s="21"/>
      <c r="N10" s="622"/>
      <c r="O10" s="622"/>
      <c r="P10" s="622"/>
      <c r="Q10" s="622"/>
    </row>
    <row r="11" spans="1:17" x14ac:dyDescent="0.3">
      <c r="B11" s="12"/>
      <c r="C11" s="15" t="s">
        <v>0</v>
      </c>
      <c r="D11" s="2"/>
      <c r="E11" s="71"/>
      <c r="F11" s="71">
        <f>IF(OR(D7="X",D7="x"),F7,0)+IF(OR(D8="X",D8="x"),F8,0)+IF(OR(D9="X",D9="x"),F9,0)+IF(OR(D10="X",D10="x"),F10,0)</f>
        <v>0</v>
      </c>
      <c r="G11" s="77" t="s">
        <v>89</v>
      </c>
      <c r="H11" s="2">
        <f>2*(COUNTIF(D7:D10,"X"))</f>
        <v>2</v>
      </c>
      <c r="I11" s="16" t="s">
        <v>93</v>
      </c>
      <c r="J11" s="17" t="s">
        <v>92</v>
      </c>
      <c r="K11" s="18">
        <f xml:space="preserve"> 2*ROWS(F7:F10)</f>
        <v>8</v>
      </c>
      <c r="L11" s="19" t="s">
        <v>94</v>
      </c>
    </row>
    <row r="12" spans="1:17" x14ac:dyDescent="0.3">
      <c r="B12" s="12"/>
    </row>
    <row r="14" spans="1:17" x14ac:dyDescent="0.3">
      <c r="F14" s="76"/>
      <c r="H14" s="76"/>
      <c r="I14" s="76"/>
    </row>
  </sheetData>
  <sheetProtection algorithmName="SHA-512" hashValue="DO+Pl1KNDH5MQMRUB3WSq9Rc0RiaQA6lnBj243JybY+dEPuVdJylUMvI+t0u22H39X8tbzXhUZt7jmbd0sGY8g==" saltValue="2XgnvF+7A2gKkdVWyhDuUw==" spinCount="100000" sheet="1" objects="1" scenarios="1" formatRows="0"/>
  <dataConsolidate/>
  <mergeCells count="13">
    <mergeCell ref="G8:L8"/>
    <mergeCell ref="N8:Q8"/>
    <mergeCell ref="G10:L10"/>
    <mergeCell ref="N10:Q10"/>
    <mergeCell ref="G9:L9"/>
    <mergeCell ref="N9:Q9"/>
    <mergeCell ref="G7:L7"/>
    <mergeCell ref="N7:Q7"/>
    <mergeCell ref="A2:J2"/>
    <mergeCell ref="K2:L2"/>
    <mergeCell ref="C4:L4"/>
    <mergeCell ref="G6:L6"/>
    <mergeCell ref="N6:Q6"/>
  </mergeCells>
  <conditionalFormatting sqref="E7:F10">
    <cfRule type="colorScale" priority="2">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sheetPr>
  <dimension ref="A1:W45"/>
  <sheetViews>
    <sheetView view="pageLayout" topLeftCell="C16" zoomScaleNormal="145" workbookViewId="0">
      <selection activeCell="G23" sqref="G23"/>
    </sheetView>
  </sheetViews>
  <sheetFormatPr baseColWidth="10" defaultColWidth="10.85546875" defaultRowHeight="16.5" x14ac:dyDescent="0.3"/>
  <cols>
    <col min="1" max="1" width="2.5703125" style="25" customWidth="1"/>
    <col min="2" max="2" width="2.85546875" style="25" customWidth="1"/>
    <col min="3" max="3" width="12.42578125" style="25" customWidth="1"/>
    <col min="4" max="4" width="4.5703125" style="25" customWidth="1"/>
    <col min="5" max="5" width="19.5703125" style="25" customWidth="1"/>
    <col min="6" max="6" width="7.28515625" style="25" customWidth="1"/>
    <col min="7" max="7" width="43.140625" style="25" customWidth="1"/>
    <col min="8" max="8" width="8.85546875" style="39" customWidth="1"/>
    <col min="9" max="9" width="11.28515625" style="39" customWidth="1"/>
    <col min="10" max="13" width="3.42578125" style="39" customWidth="1"/>
    <col min="14" max="14" width="5.85546875" style="39" customWidth="1"/>
    <col min="15" max="15" width="19.28515625" style="39" customWidth="1"/>
    <col min="16" max="16" width="10.140625" style="25" customWidth="1"/>
    <col min="17" max="17" width="4.42578125" style="25" customWidth="1"/>
    <col min="18" max="18" width="15.42578125" style="25" customWidth="1"/>
    <col min="19" max="19" width="3.85546875" style="25" customWidth="1"/>
    <col min="20" max="20" width="9.140625" style="25" customWidth="1"/>
    <col min="21" max="21" width="8.85546875" style="25" customWidth="1"/>
    <col min="22" max="16384" width="10.85546875" style="25"/>
  </cols>
  <sheetData>
    <row r="1" spans="1:23" x14ac:dyDescent="0.3">
      <c r="A1" s="30"/>
      <c r="B1" s="42" t="s">
        <v>197</v>
      </c>
      <c r="C1" s="40"/>
      <c r="D1" s="40"/>
      <c r="E1" s="40"/>
      <c r="F1" s="40"/>
      <c r="G1" s="40"/>
      <c r="H1" s="41"/>
      <c r="I1" s="41"/>
      <c r="J1" s="41"/>
      <c r="K1" s="41"/>
      <c r="L1" s="41"/>
      <c r="M1" s="41"/>
      <c r="N1" s="68"/>
      <c r="O1" s="41"/>
      <c r="P1" s="40"/>
      <c r="Q1" s="40"/>
      <c r="R1" s="40"/>
      <c r="S1" s="40"/>
      <c r="T1" s="40"/>
    </row>
    <row r="2" spans="1:23" ht="16.5" customHeight="1" x14ac:dyDescent="0.3">
      <c r="A2" s="30"/>
      <c r="B2" s="552" t="s">
        <v>198</v>
      </c>
      <c r="C2" s="552"/>
      <c r="D2" s="552"/>
      <c r="E2" s="552"/>
      <c r="F2" s="552"/>
      <c r="G2" s="552"/>
      <c r="H2" s="552"/>
      <c r="I2" s="552"/>
      <c r="J2" s="552"/>
      <c r="K2" s="552"/>
      <c r="L2" s="552"/>
      <c r="M2" s="552"/>
      <c r="N2" s="552"/>
      <c r="O2" s="68"/>
      <c r="P2" s="40"/>
      <c r="Q2" s="40"/>
      <c r="R2" s="40"/>
      <c r="S2" s="40"/>
      <c r="T2" s="40"/>
    </row>
    <row r="3" spans="1:23" x14ac:dyDescent="0.3">
      <c r="A3" s="30"/>
      <c r="B3" s="552"/>
      <c r="C3" s="552"/>
      <c r="D3" s="552"/>
      <c r="E3" s="552"/>
      <c r="F3" s="552"/>
      <c r="G3" s="552"/>
      <c r="H3" s="552"/>
      <c r="I3" s="552"/>
      <c r="J3" s="552"/>
      <c r="K3" s="552"/>
      <c r="L3" s="552"/>
      <c r="M3" s="552"/>
      <c r="N3" s="552"/>
      <c r="O3" s="68"/>
      <c r="P3" s="40"/>
      <c r="Q3" s="40"/>
      <c r="R3" s="40"/>
      <c r="S3" s="40"/>
      <c r="T3" s="40"/>
    </row>
    <row r="4" spans="1:23" ht="25.5" customHeight="1" x14ac:dyDescent="0.3">
      <c r="A4" s="30"/>
      <c r="B4" s="552"/>
      <c r="C4" s="552"/>
      <c r="D4" s="552"/>
      <c r="E4" s="552"/>
      <c r="F4" s="552"/>
      <c r="G4" s="552"/>
      <c r="H4" s="552"/>
      <c r="I4" s="552"/>
      <c r="J4" s="552"/>
      <c r="K4" s="552"/>
      <c r="L4" s="552"/>
      <c r="M4" s="552"/>
      <c r="N4" s="552"/>
      <c r="O4" s="68"/>
      <c r="P4" s="40"/>
      <c r="Q4" s="40"/>
      <c r="R4" s="40"/>
      <c r="S4" s="40"/>
      <c r="T4" s="40"/>
      <c r="U4" s="298"/>
      <c r="V4" s="297" t="s">
        <v>292</v>
      </c>
    </row>
    <row r="5" spans="1:23" ht="6.75" customHeight="1" thickBot="1" x14ac:dyDescent="0.35">
      <c r="A5" s="30"/>
      <c r="B5" s="40"/>
      <c r="C5" s="40"/>
      <c r="D5" s="40"/>
      <c r="E5" s="40"/>
      <c r="F5" s="40"/>
      <c r="G5" s="40"/>
      <c r="H5" s="68"/>
      <c r="I5" s="68"/>
      <c r="J5" s="68"/>
      <c r="K5" s="68"/>
      <c r="L5" s="68"/>
      <c r="M5" s="68"/>
      <c r="N5" s="68"/>
      <c r="O5" s="68"/>
      <c r="P5" s="40"/>
      <c r="Q5" s="40"/>
      <c r="R5" s="40"/>
      <c r="S5" s="40"/>
      <c r="T5" s="40"/>
      <c r="U5" s="298"/>
    </row>
    <row r="6" spans="1:23" ht="15.95" customHeight="1" x14ac:dyDescent="0.3">
      <c r="A6" s="30"/>
      <c r="B6" s="590" t="s">
        <v>71</v>
      </c>
      <c r="C6" s="586"/>
      <c r="D6" s="586" t="s">
        <v>72</v>
      </c>
      <c r="E6" s="586"/>
      <c r="F6" s="586" t="s">
        <v>73</v>
      </c>
      <c r="G6" s="587"/>
      <c r="H6" s="564" t="s">
        <v>90</v>
      </c>
      <c r="I6" s="565"/>
      <c r="J6" s="57" t="s">
        <v>202</v>
      </c>
      <c r="K6" s="101"/>
      <c r="L6" s="101"/>
      <c r="M6" s="101"/>
      <c r="N6" s="32"/>
      <c r="O6" s="31" t="s">
        <v>122</v>
      </c>
      <c r="P6" s="302" t="s">
        <v>344</v>
      </c>
      <c r="Q6" s="30"/>
      <c r="R6" s="30"/>
      <c r="S6" s="30"/>
      <c r="T6" s="30"/>
      <c r="U6" s="298"/>
    </row>
    <row r="7" spans="1:23" ht="15.95" customHeight="1" thickBot="1" x14ac:dyDescent="0.35">
      <c r="A7" s="30"/>
      <c r="B7" s="591"/>
      <c r="C7" s="588"/>
      <c r="D7" s="588"/>
      <c r="E7" s="588"/>
      <c r="F7" s="588"/>
      <c r="G7" s="589"/>
      <c r="H7" s="205" t="s">
        <v>88</v>
      </c>
      <c r="I7" s="206" t="s">
        <v>208</v>
      </c>
      <c r="J7" s="242">
        <v>1</v>
      </c>
      <c r="K7" s="58">
        <v>2</v>
      </c>
      <c r="L7" s="58">
        <v>3</v>
      </c>
      <c r="M7" s="58">
        <v>4</v>
      </c>
      <c r="N7" s="86" t="s">
        <v>289</v>
      </c>
      <c r="O7" s="33" t="s">
        <v>354</v>
      </c>
      <c r="P7" s="301" t="s">
        <v>71</v>
      </c>
      <c r="Q7" s="30"/>
      <c r="R7" s="30"/>
      <c r="S7" s="30"/>
      <c r="T7" s="30"/>
      <c r="U7" s="89" t="s">
        <v>338</v>
      </c>
      <c r="V7" s="299" t="e">
        <v>#N/A</v>
      </c>
      <c r="W7" s="306" t="s">
        <v>351</v>
      </c>
    </row>
    <row r="8" spans="1:23" ht="15" customHeight="1" x14ac:dyDescent="0.3">
      <c r="A8" s="30"/>
      <c r="B8" s="592" t="s">
        <v>19</v>
      </c>
      <c r="C8" s="595" t="s">
        <v>20</v>
      </c>
      <c r="D8" s="598" t="s">
        <v>21</v>
      </c>
      <c r="E8" s="598" t="s">
        <v>20</v>
      </c>
      <c r="F8" s="214" t="s">
        <v>22</v>
      </c>
      <c r="G8" s="225" t="s">
        <v>24</v>
      </c>
      <c r="H8" s="207">
        <f ca="1">INDIRECT("'" &amp; $F8 &amp; "'!F$10")</f>
        <v>3</v>
      </c>
      <c r="I8" s="208">
        <f ca="1">INDIRECT("'" &amp; $F8 &amp; "'!H$10")</f>
        <v>6</v>
      </c>
      <c r="J8" s="121">
        <f>'Strasse Planerleistung'!R17</f>
        <v>0</v>
      </c>
      <c r="K8" s="47">
        <f>'Strasse Planerleistung'!R18</f>
        <v>1</v>
      </c>
      <c r="L8" s="47">
        <f>'Strasse Planerleistung'!R19</f>
        <v>2</v>
      </c>
      <c r="M8" s="59"/>
      <c r="N8" s="87">
        <f ca="1">IF((I8/2)&gt;0,(_xlfn.IFNA(J8,0)+_xlfn.IFNA(K8,0)+_xlfn.IFNA(L8,0)+_xlfn.IFNA(M8,0))/(I8/2),NA())</f>
        <v>1</v>
      </c>
      <c r="O8" s="34">
        <f ca="1">IF(N8&gt;0,N8/2,IF(ISNA(N8),NA(),0))</f>
        <v>0.5</v>
      </c>
      <c r="P8" s="531">
        <f ca="1">(SUM(H8:H10)/SUM(I8:I10))*2</f>
        <v>0.875</v>
      </c>
      <c r="Q8" s="30"/>
      <c r="R8" s="30"/>
      <c r="S8" s="30"/>
      <c r="T8" s="30"/>
      <c r="U8" s="271">
        <f>'Strasse Planerleistung'!U17</f>
        <v>1.6666666666666667</v>
      </c>
      <c r="V8" s="300" t="e">
        <f ca="1">IF(ISNA(N8),2,NA())</f>
        <v>#N/A</v>
      </c>
      <c r="W8" s="528">
        <f>'Strasse Planerleistung'!Z17</f>
        <v>1.5</v>
      </c>
    </row>
    <row r="9" spans="1:23" ht="16.5" customHeight="1" x14ac:dyDescent="0.3">
      <c r="A9" s="30"/>
      <c r="B9" s="593"/>
      <c r="C9" s="596"/>
      <c r="D9" s="599"/>
      <c r="E9" s="599"/>
      <c r="F9" s="215" t="s">
        <v>23</v>
      </c>
      <c r="G9" s="226" t="s">
        <v>134</v>
      </c>
      <c r="H9" s="209">
        <f ca="1">INDIRECT("'" &amp; $F9 &amp; "'!F$10")</f>
        <v>3</v>
      </c>
      <c r="I9" s="210">
        <f ca="1">INDIRECT("'" &amp; $F9 &amp; "'!H$10")</f>
        <v>6</v>
      </c>
      <c r="J9" s="122">
        <f>'Strasse Planerleistung'!R20</f>
        <v>0</v>
      </c>
      <c r="K9" s="48">
        <f>'Strasse Planerleistung'!R21</f>
        <v>1</v>
      </c>
      <c r="L9" s="48">
        <f>'Strasse Planerleistung'!R22</f>
        <v>2</v>
      </c>
      <c r="M9" s="60"/>
      <c r="N9" s="102">
        <f t="shared" ref="N9:N36" ca="1" si="0">IF((I9/2)&gt;0,(_xlfn.IFNA(J9,0)+_xlfn.IFNA(K9,0)+_xlfn.IFNA(L9,0)+_xlfn.IFNA(M9,0))/(I9/2),NA())</f>
        <v>1</v>
      </c>
      <c r="O9" s="35">
        <f t="shared" ref="O9:O36" ca="1" si="1">IF(N9&gt;0,N9/2,IF(ISNA(N9),NA(),0))</f>
        <v>0.5</v>
      </c>
      <c r="P9" s="532"/>
      <c r="Q9" s="30"/>
      <c r="S9" s="88"/>
      <c r="T9" s="30"/>
      <c r="U9" s="271">
        <f>'Strasse Planerleistung'!U20</f>
        <v>1.3333333333333333</v>
      </c>
      <c r="V9" s="300" t="e">
        <f t="shared" ref="V9:V36" ca="1" si="2">IF(ISNA(N9),2,NA())</f>
        <v>#N/A</v>
      </c>
      <c r="W9" s="528"/>
    </row>
    <row r="10" spans="1:23" ht="17.25" thickBot="1" x14ac:dyDescent="0.35">
      <c r="A10" s="30"/>
      <c r="B10" s="594"/>
      <c r="C10" s="597"/>
      <c r="D10" s="600"/>
      <c r="E10" s="600"/>
      <c r="F10" s="216" t="s">
        <v>70</v>
      </c>
      <c r="G10" s="227" t="s">
        <v>95</v>
      </c>
      <c r="H10" s="211">
        <f ca="1">INDIRECT("'" &amp; $F10 &amp; "'!F$9")</f>
        <v>1</v>
      </c>
      <c r="I10" s="212">
        <f ca="1">INDIRECT("'" &amp; $F10 &amp; "'!H$9")</f>
        <v>4</v>
      </c>
      <c r="J10" s="123">
        <f>'Strasse Planerleistung'!R23</f>
        <v>0</v>
      </c>
      <c r="K10" s="49">
        <f>'Strasse Planerleistung'!R24</f>
        <v>1</v>
      </c>
      <c r="L10" s="61"/>
      <c r="M10" s="61"/>
      <c r="N10" s="357">
        <f t="shared" ca="1" si="0"/>
        <v>0.5</v>
      </c>
      <c r="O10" s="36">
        <f t="shared" ca="1" si="1"/>
        <v>0.25</v>
      </c>
      <c r="P10" s="533"/>
      <c r="Q10" s="30"/>
      <c r="R10" s="536" t="s">
        <v>204</v>
      </c>
      <c r="S10" s="537"/>
      <c r="T10" s="250">
        <f>COUNTIF(J8:M36,0)</f>
        <v>12</v>
      </c>
      <c r="U10" s="271">
        <f>'Strasse Planerleistung'!U23</f>
        <v>1.5</v>
      </c>
      <c r="V10" s="300" t="e">
        <f t="shared" ca="1" si="2"/>
        <v>#N/A</v>
      </c>
      <c r="W10" s="528"/>
    </row>
    <row r="11" spans="1:23" ht="16.5" customHeight="1" x14ac:dyDescent="0.3">
      <c r="A11" s="30"/>
      <c r="B11" s="571" t="s">
        <v>1</v>
      </c>
      <c r="C11" s="569" t="s">
        <v>2</v>
      </c>
      <c r="D11" s="569" t="s">
        <v>7</v>
      </c>
      <c r="E11" s="569" t="s">
        <v>18</v>
      </c>
      <c r="F11" s="219" t="s">
        <v>25</v>
      </c>
      <c r="G11" s="228" t="s">
        <v>141</v>
      </c>
      <c r="H11" s="207">
        <f ca="1">INDIRECT("'" &amp; $F11 &amp; "'!F$9")</f>
        <v>1</v>
      </c>
      <c r="I11" s="208">
        <f ca="1">INDIRECT("'" &amp; $F11 &amp; "'!H$9")</f>
        <v>4</v>
      </c>
      <c r="J11" s="124">
        <f>'Strasse Planerleistung'!R25</f>
        <v>0</v>
      </c>
      <c r="K11" s="50">
        <f>'Strasse Planerleistung'!R26</f>
        <v>1</v>
      </c>
      <c r="L11" s="59"/>
      <c r="M11" s="59"/>
      <c r="N11" s="87">
        <f t="shared" ca="1" si="0"/>
        <v>0.5</v>
      </c>
      <c r="O11" s="34">
        <f t="shared" ca="1" si="1"/>
        <v>0.25</v>
      </c>
      <c r="P11" s="531">
        <f ca="1">(SUM(H11:H19)/SUM(I11:I19))*2</f>
        <v>0.83333333333333337</v>
      </c>
      <c r="Q11" s="30"/>
      <c r="R11" s="538"/>
      <c r="S11" s="539"/>
      <c r="T11" s="251" t="str">
        <f>CONCATENATE("(", ROUND(100*(T10/76),0),"%)")</f>
        <v>(16%)</v>
      </c>
      <c r="U11" s="271">
        <f>'Strasse Planerleistung'!U25</f>
        <v>1</v>
      </c>
      <c r="V11" s="300" t="e">
        <f t="shared" ca="1" si="2"/>
        <v>#N/A</v>
      </c>
      <c r="W11" s="528">
        <f>'Strasse Planerleistung'!Z25</f>
        <v>1.25</v>
      </c>
    </row>
    <row r="12" spans="1:23" x14ac:dyDescent="0.3">
      <c r="A12" s="30"/>
      <c r="B12" s="572"/>
      <c r="C12" s="570"/>
      <c r="D12" s="570" t="e">
        <v>#VALUE!</v>
      </c>
      <c r="E12" s="570"/>
      <c r="F12" s="220" t="s">
        <v>26</v>
      </c>
      <c r="G12" s="243" t="s">
        <v>27</v>
      </c>
      <c r="H12" s="209">
        <f ca="1">INDIRECT("'" &amp; $F12 &amp; "'!F$10")</f>
        <v>0</v>
      </c>
      <c r="I12" s="210">
        <f ca="1">INDIRECT("'" &amp; $F12 &amp; "'!H$10")</f>
        <v>0</v>
      </c>
      <c r="J12" s="125" t="e">
        <f>'Strasse Planerleistung'!R27</f>
        <v>#N/A</v>
      </c>
      <c r="K12" s="51" t="e">
        <f>'Strasse Planerleistung'!R28</f>
        <v>#N/A</v>
      </c>
      <c r="L12" s="51" t="e">
        <f>'Strasse Planerleistung'!R29</f>
        <v>#N/A</v>
      </c>
      <c r="M12" s="60"/>
      <c r="N12" s="102" t="e">
        <f t="shared" ca="1" si="0"/>
        <v>#N/A</v>
      </c>
      <c r="O12" s="35" t="e">
        <f t="shared" ca="1" si="1"/>
        <v>#N/A</v>
      </c>
      <c r="P12" s="532"/>
      <c r="Q12" s="30"/>
      <c r="R12" s="540" t="s">
        <v>290</v>
      </c>
      <c r="S12" s="541"/>
      <c r="T12" s="534">
        <f>COUNTIF(J8:M36,1)</f>
        <v>22</v>
      </c>
      <c r="U12" s="271" t="e">
        <f>'Strasse Planerleistung'!U27</f>
        <v>#N/A</v>
      </c>
      <c r="V12" s="300">
        <f t="shared" ca="1" si="2"/>
        <v>2</v>
      </c>
      <c r="W12" s="528"/>
    </row>
    <row r="13" spans="1:23" ht="16.5" customHeight="1" x14ac:dyDescent="0.3">
      <c r="A13" s="30"/>
      <c r="B13" s="572"/>
      <c r="C13" s="570"/>
      <c r="D13" s="570"/>
      <c r="E13" s="570"/>
      <c r="F13" s="220" t="s">
        <v>28</v>
      </c>
      <c r="G13" s="243" t="s">
        <v>29</v>
      </c>
      <c r="H13" s="209">
        <f ca="1">INDIRECT("'" &amp; $F13 &amp; "'!F$10")</f>
        <v>1</v>
      </c>
      <c r="I13" s="210">
        <f ca="1">INDIRECT("'" &amp; $F13 &amp; "'!H$10")</f>
        <v>4</v>
      </c>
      <c r="J13" s="125">
        <f>'Strasse Planerleistung'!R30</f>
        <v>0</v>
      </c>
      <c r="K13" s="51" t="e">
        <f>'Strasse Planerleistung'!R31</f>
        <v>#N/A</v>
      </c>
      <c r="L13" s="51">
        <f>'Strasse Planerleistung'!R32</f>
        <v>1</v>
      </c>
      <c r="M13" s="60"/>
      <c r="N13" s="102">
        <f t="shared" ca="1" si="0"/>
        <v>0.5</v>
      </c>
      <c r="O13" s="35">
        <f t="shared" ca="1" si="1"/>
        <v>0.25</v>
      </c>
      <c r="P13" s="532"/>
      <c r="Q13" s="30"/>
      <c r="R13" s="542"/>
      <c r="S13" s="543"/>
      <c r="T13" s="535"/>
      <c r="U13" s="271">
        <f>'Strasse Planerleistung'!U30</f>
        <v>1.5</v>
      </c>
      <c r="V13" s="300" t="e">
        <f t="shared" ca="1" si="2"/>
        <v>#N/A</v>
      </c>
      <c r="W13" s="528"/>
    </row>
    <row r="14" spans="1:23" x14ac:dyDescent="0.3">
      <c r="A14" s="30"/>
      <c r="B14" s="572"/>
      <c r="C14" s="570"/>
      <c r="D14" s="570" t="s">
        <v>10</v>
      </c>
      <c r="E14" s="570" t="s">
        <v>14</v>
      </c>
      <c r="F14" s="220" t="s">
        <v>30</v>
      </c>
      <c r="G14" s="243" t="s">
        <v>31</v>
      </c>
      <c r="H14" s="209">
        <f ca="1">INDIRECT("'" &amp; $F14 &amp; "'!F$9")</f>
        <v>1</v>
      </c>
      <c r="I14" s="210">
        <f ca="1">INDIRECT("'" &amp; $F14 &amp; "'!H$9")</f>
        <v>4</v>
      </c>
      <c r="J14" s="125">
        <f>'Strasse Planerleistung'!R33</f>
        <v>0</v>
      </c>
      <c r="K14" s="51">
        <f>'Strasse Planerleistung'!R34</f>
        <v>1</v>
      </c>
      <c r="L14" s="60"/>
      <c r="M14" s="60"/>
      <c r="N14" s="102">
        <f t="shared" ca="1" si="0"/>
        <v>0.5</v>
      </c>
      <c r="O14" s="35">
        <f t="shared" ca="1" si="1"/>
        <v>0.25</v>
      </c>
      <c r="P14" s="532"/>
      <c r="Q14" s="30"/>
      <c r="R14" s="544"/>
      <c r="S14" s="545"/>
      <c r="T14" s="252" t="str">
        <f>CONCATENATE("(", ROUND(100*(T12/76),0),"%)")</f>
        <v>(29%)</v>
      </c>
      <c r="U14" s="271">
        <f>'Strasse Planerleistung'!U33</f>
        <v>1</v>
      </c>
      <c r="V14" s="300" t="e">
        <f t="shared" ca="1" si="2"/>
        <v>#N/A</v>
      </c>
      <c r="W14" s="528"/>
    </row>
    <row r="15" spans="1:23" ht="16.5" customHeight="1" x14ac:dyDescent="0.3">
      <c r="A15" s="30"/>
      <c r="B15" s="572"/>
      <c r="C15" s="570"/>
      <c r="D15" s="570"/>
      <c r="E15" s="570"/>
      <c r="F15" s="220" t="s">
        <v>32</v>
      </c>
      <c r="G15" s="243" t="s">
        <v>33</v>
      </c>
      <c r="H15" s="209">
        <f ca="1">INDIRECT("'" &amp; $F15 &amp; "'!F$08")</f>
        <v>1</v>
      </c>
      <c r="I15" s="210">
        <f ca="1">INDIRECT("'" &amp; $F15 &amp; "'!H$08")</f>
        <v>2</v>
      </c>
      <c r="J15" s="125">
        <f>'Strasse Planerleistung'!R35</f>
        <v>1</v>
      </c>
      <c r="K15" s="241"/>
      <c r="L15" s="60"/>
      <c r="M15" s="60"/>
      <c r="N15" s="102">
        <f t="shared" ca="1" si="0"/>
        <v>1</v>
      </c>
      <c r="O15" s="35">
        <f t="shared" ca="1" si="1"/>
        <v>0.5</v>
      </c>
      <c r="P15" s="532"/>
      <c r="Q15" s="30"/>
      <c r="R15" s="550" t="s">
        <v>291</v>
      </c>
      <c r="S15" s="551"/>
      <c r="T15" s="253">
        <f>COUNTIF(J8:M36,2)</f>
        <v>12</v>
      </c>
      <c r="U15" s="271">
        <f>'Strasse Planerleistung'!U35</f>
        <v>1</v>
      </c>
      <c r="V15" s="300" t="e">
        <f t="shared" ca="1" si="2"/>
        <v>#N/A</v>
      </c>
      <c r="W15" s="528"/>
    </row>
    <row r="16" spans="1:23" x14ac:dyDescent="0.3">
      <c r="A16" s="30"/>
      <c r="B16" s="572"/>
      <c r="C16" s="570"/>
      <c r="D16" s="570" t="e">
        <v>#VALUE!</v>
      </c>
      <c r="E16" s="570"/>
      <c r="F16" s="220" t="s">
        <v>34</v>
      </c>
      <c r="G16" s="243" t="s">
        <v>35</v>
      </c>
      <c r="H16" s="209">
        <f ca="1">INDIRECT("'" &amp; $F16 &amp; "'!F$9")</f>
        <v>1</v>
      </c>
      <c r="I16" s="210">
        <f ca="1">INDIRECT("'" &amp; $F16 &amp; "'!H$9")</f>
        <v>4</v>
      </c>
      <c r="J16" s="125">
        <f>'Strasse Planerleistung'!R36</f>
        <v>1</v>
      </c>
      <c r="K16" s="51">
        <f>'Strasse Planerleistung'!R37</f>
        <v>0</v>
      </c>
      <c r="L16" s="60"/>
      <c r="M16" s="60"/>
      <c r="N16" s="102">
        <f t="shared" ca="1" si="0"/>
        <v>0.5</v>
      </c>
      <c r="O16" s="35">
        <f t="shared" ca="1" si="1"/>
        <v>0.25</v>
      </c>
      <c r="P16" s="532"/>
      <c r="Q16" s="30"/>
      <c r="R16" s="550"/>
      <c r="S16" s="551"/>
      <c r="T16" s="254" t="str">
        <f>CONCATENATE("(", ROUND(100*(T15/76),0),"%)")</f>
        <v>(16%)</v>
      </c>
      <c r="U16" s="271">
        <f>'Strasse Planerleistung'!U36</f>
        <v>1.5</v>
      </c>
      <c r="V16" s="300" t="e">
        <f t="shared" ca="1" si="2"/>
        <v>#N/A</v>
      </c>
      <c r="W16" s="528"/>
    </row>
    <row r="17" spans="1:23" x14ac:dyDescent="0.3">
      <c r="A17" s="30"/>
      <c r="B17" s="572"/>
      <c r="C17" s="570"/>
      <c r="D17" s="570"/>
      <c r="E17" s="570"/>
      <c r="F17" s="220" t="s">
        <v>36</v>
      </c>
      <c r="G17" s="243" t="s">
        <v>37</v>
      </c>
      <c r="H17" s="209">
        <f ca="1">INDIRECT("'" &amp; $F17 &amp; "'!F$11")</f>
        <v>4</v>
      </c>
      <c r="I17" s="210">
        <f ca="1">INDIRECT("'" &amp; $F17 &amp; "'!H$11")</f>
        <v>4</v>
      </c>
      <c r="J17" s="125" t="e">
        <f>'Strasse Planerleistung'!R38</f>
        <v>#N/A</v>
      </c>
      <c r="K17" s="51">
        <f>'Strasse Planerleistung'!R39</f>
        <v>2</v>
      </c>
      <c r="L17" s="51" t="e">
        <f>'Strasse Planerleistung'!R40</f>
        <v>#N/A</v>
      </c>
      <c r="M17" s="51">
        <f>'Strasse Planerleistung'!R41</f>
        <v>2</v>
      </c>
      <c r="N17" s="102">
        <f t="shared" ca="1" si="0"/>
        <v>2</v>
      </c>
      <c r="O17" s="35">
        <f t="shared" ca="1" si="1"/>
        <v>1</v>
      </c>
      <c r="P17" s="532"/>
      <c r="Q17" s="30"/>
      <c r="R17" s="249"/>
      <c r="S17" s="249"/>
      <c r="T17" s="249"/>
      <c r="U17" s="271">
        <f>'Strasse Planerleistung'!U38</f>
        <v>1.5</v>
      </c>
      <c r="V17" s="300" t="e">
        <f t="shared" ca="1" si="2"/>
        <v>#N/A</v>
      </c>
      <c r="W17" s="528"/>
    </row>
    <row r="18" spans="1:23" ht="17.25" customHeight="1" x14ac:dyDescent="0.3">
      <c r="A18" s="30"/>
      <c r="B18" s="572"/>
      <c r="C18" s="570"/>
      <c r="D18" s="570" t="s">
        <v>11</v>
      </c>
      <c r="E18" s="570" t="s">
        <v>144</v>
      </c>
      <c r="F18" s="220" t="s">
        <v>38</v>
      </c>
      <c r="G18" s="243" t="s">
        <v>143</v>
      </c>
      <c r="H18" s="209">
        <f ca="1">INDIRECT("'" &amp; $F18 &amp; "'!F$10")</f>
        <v>1</v>
      </c>
      <c r="I18" s="210">
        <f ca="1">INDIRECT("'" &amp; $F18 &amp; "'!H$10")</f>
        <v>2</v>
      </c>
      <c r="J18" s="125">
        <f>'Strasse Planerleistung'!R42</f>
        <v>1</v>
      </c>
      <c r="K18" s="51" t="e">
        <f>'Strasse Planerleistung'!R43</f>
        <v>#N/A</v>
      </c>
      <c r="L18" s="51" t="e">
        <f>'Strasse Planerleistung'!R44</f>
        <v>#N/A</v>
      </c>
      <c r="M18" s="60"/>
      <c r="N18" s="102">
        <f t="shared" ca="1" si="0"/>
        <v>1</v>
      </c>
      <c r="O18" s="35">
        <f t="shared" ca="1" si="1"/>
        <v>0.5</v>
      </c>
      <c r="P18" s="532"/>
      <c r="Q18" s="30"/>
      <c r="R18" s="546" t="s">
        <v>348</v>
      </c>
      <c r="S18" s="547"/>
      <c r="T18" s="247">
        <f>COUNTIF(J8:M36,NA())</f>
        <v>29</v>
      </c>
      <c r="U18" s="271">
        <f>'Strasse Planerleistung'!U42</f>
        <v>1</v>
      </c>
      <c r="V18" s="300" t="e">
        <f t="shared" ca="1" si="2"/>
        <v>#N/A</v>
      </c>
      <c r="W18" s="528"/>
    </row>
    <row r="19" spans="1:23" ht="17.25" thickBot="1" x14ac:dyDescent="0.35">
      <c r="A19" s="30"/>
      <c r="B19" s="572"/>
      <c r="C19" s="570"/>
      <c r="D19" s="570"/>
      <c r="E19" s="570"/>
      <c r="F19" s="220" t="s">
        <v>39</v>
      </c>
      <c r="G19" s="243" t="s">
        <v>40</v>
      </c>
      <c r="H19" s="209">
        <f ca="1">INDIRECT("'" &amp; $F19 &amp; "'!F$09")</f>
        <v>0</v>
      </c>
      <c r="I19" s="210">
        <f ca="1">INDIRECT("'" &amp; $F19 &amp; "'!H$09")</f>
        <v>0</v>
      </c>
      <c r="J19" s="125" t="e">
        <f>'Strasse Planerleistung'!R45</f>
        <v>#N/A</v>
      </c>
      <c r="K19" s="51" t="e">
        <f>'Strasse Planerleistung'!R46</f>
        <v>#N/A</v>
      </c>
      <c r="L19" s="60"/>
      <c r="M19" s="60"/>
      <c r="N19" s="103" t="e">
        <f t="shared" ca="1" si="0"/>
        <v>#N/A</v>
      </c>
      <c r="O19" s="36" t="e">
        <f t="shared" ca="1" si="1"/>
        <v>#N/A</v>
      </c>
      <c r="P19" s="532"/>
      <c r="Q19" s="30"/>
      <c r="R19" s="548"/>
      <c r="S19" s="549"/>
      <c r="T19" s="248" t="str">
        <f>CONCATENATE("(",ROUND(T18/76*100,0),"%)")</f>
        <v>(38%)</v>
      </c>
      <c r="U19" s="271" t="e">
        <f>'Strasse Planerleistung'!U45</f>
        <v>#N/A</v>
      </c>
      <c r="V19" s="300">
        <f t="shared" ca="1" si="2"/>
        <v>2</v>
      </c>
      <c r="W19" s="528"/>
    </row>
    <row r="20" spans="1:23" x14ac:dyDescent="0.3">
      <c r="A20" s="30"/>
      <c r="B20" s="566" t="s">
        <v>3</v>
      </c>
      <c r="C20" s="561" t="s">
        <v>4</v>
      </c>
      <c r="D20" s="561" t="s">
        <v>8</v>
      </c>
      <c r="E20" s="561" t="s">
        <v>356</v>
      </c>
      <c r="F20" s="217" t="s">
        <v>41</v>
      </c>
      <c r="G20" s="228" t="s">
        <v>42</v>
      </c>
      <c r="H20" s="207">
        <f ca="1">INDIRECT("'" &amp; $F20 &amp; "'!F$10")</f>
        <v>3</v>
      </c>
      <c r="I20" s="208">
        <f ca="1">INDIRECT("'" &amp; $F20 &amp; "'!H$10")</f>
        <v>4</v>
      </c>
      <c r="J20" s="126">
        <f>'Strasse Planerleistung'!R47</f>
        <v>1</v>
      </c>
      <c r="K20" s="52">
        <f>'Strasse Planerleistung'!R48</f>
        <v>2</v>
      </c>
      <c r="L20" s="52" t="e">
        <f>'Strasse Planerleistung'!R49</f>
        <v>#N/A</v>
      </c>
      <c r="M20" s="59"/>
      <c r="N20" s="356">
        <f t="shared" ca="1" si="0"/>
        <v>1.5</v>
      </c>
      <c r="O20" s="34">
        <f ca="1">IF(N20&gt;0,N20/2,IF(ISNA(N20),NA(),0))</f>
        <v>0.75</v>
      </c>
      <c r="P20" s="531">
        <f ca="1">(SUM(H20:H25)/SUM(I20:I25))*2</f>
        <v>1.3333333333333333</v>
      </c>
      <c r="Q20" s="30"/>
      <c r="R20" s="30"/>
      <c r="S20" s="30"/>
      <c r="T20" s="30"/>
      <c r="U20" s="271">
        <f>'Strasse Planerleistung'!U47</f>
        <v>2</v>
      </c>
      <c r="V20" s="300" t="e">
        <f t="shared" ca="1" si="2"/>
        <v>#N/A</v>
      </c>
      <c r="W20" s="528">
        <f>'Strasse Planerleistung'!Z47</f>
        <v>1.5</v>
      </c>
    </row>
    <row r="21" spans="1:23" x14ac:dyDescent="0.3">
      <c r="A21" s="30"/>
      <c r="B21" s="567"/>
      <c r="C21" s="562"/>
      <c r="D21" s="562" t="e">
        <v>#VALUE!</v>
      </c>
      <c r="E21" s="562"/>
      <c r="F21" s="218" t="s">
        <v>43</v>
      </c>
      <c r="G21" s="243" t="s">
        <v>136</v>
      </c>
      <c r="H21" s="209">
        <f ca="1">INDIRECT("'" &amp; $F21 &amp; "'!F$9")</f>
        <v>2</v>
      </c>
      <c r="I21" s="210">
        <f ca="1">INDIRECT("'" &amp; $F21 &amp; "'!H$9")</f>
        <v>2</v>
      </c>
      <c r="J21" s="127" t="e">
        <f>'Strasse Planerleistung'!R50</f>
        <v>#N/A</v>
      </c>
      <c r="K21" s="53">
        <f>'Strasse Planerleistung'!R51</f>
        <v>2</v>
      </c>
      <c r="L21" s="60"/>
      <c r="M21" s="60"/>
      <c r="N21" s="102">
        <f t="shared" ca="1" si="0"/>
        <v>2</v>
      </c>
      <c r="O21" s="35">
        <f t="shared" ca="1" si="1"/>
        <v>1</v>
      </c>
      <c r="P21" s="532"/>
      <c r="Q21" s="30"/>
      <c r="R21" s="30"/>
      <c r="S21" s="30"/>
      <c r="T21" s="30"/>
      <c r="U21" s="271">
        <f>'Strasse Planerleistung'!U50</f>
        <v>1</v>
      </c>
      <c r="V21" s="300" t="e">
        <f t="shared" ca="1" si="2"/>
        <v>#N/A</v>
      </c>
      <c r="W21" s="528"/>
    </row>
    <row r="22" spans="1:23" ht="15" customHeight="1" x14ac:dyDescent="0.3">
      <c r="A22" s="30"/>
      <c r="B22" s="567"/>
      <c r="C22" s="562"/>
      <c r="D22" s="562" t="s">
        <v>12</v>
      </c>
      <c r="E22" s="562" t="s">
        <v>357</v>
      </c>
      <c r="F22" s="218" t="s">
        <v>44</v>
      </c>
      <c r="G22" s="243" t="s">
        <v>45</v>
      </c>
      <c r="H22" s="209">
        <f ca="1">INDIRECT("'" &amp; $F22 &amp; "'!F$10")</f>
        <v>0</v>
      </c>
      <c r="I22" s="210">
        <f ca="1">INDIRECT("'" &amp; $F22 &amp; "'!H$10")</f>
        <v>0</v>
      </c>
      <c r="J22" s="127" t="e">
        <f>'Strasse Planerleistung'!R52</f>
        <v>#N/A</v>
      </c>
      <c r="K22" s="53" t="e">
        <f>'Strasse Planerleistung'!R53</f>
        <v>#N/A</v>
      </c>
      <c r="L22" s="53" t="e">
        <f>'Strasse Planerleistung'!R54</f>
        <v>#N/A</v>
      </c>
      <c r="M22" s="60"/>
      <c r="N22" s="102" t="e">
        <f t="shared" ca="1" si="0"/>
        <v>#N/A</v>
      </c>
      <c r="O22" s="35" t="e">
        <f t="shared" ca="1" si="1"/>
        <v>#N/A</v>
      </c>
      <c r="P22" s="532"/>
      <c r="Q22" s="30"/>
      <c r="R22" s="30"/>
      <c r="S22" s="30"/>
      <c r="T22" s="30"/>
      <c r="U22" s="271" t="e">
        <f>'Strasse Planerleistung'!U52</f>
        <v>#N/A</v>
      </c>
      <c r="V22" s="300">
        <f t="shared" ca="1" si="2"/>
        <v>2</v>
      </c>
      <c r="W22" s="528"/>
    </row>
    <row r="23" spans="1:23" x14ac:dyDescent="0.3">
      <c r="A23" s="30"/>
      <c r="B23" s="567"/>
      <c r="C23" s="562"/>
      <c r="D23" s="562" t="e">
        <v>#VALUE!</v>
      </c>
      <c r="E23" s="562"/>
      <c r="F23" s="218" t="s">
        <v>46</v>
      </c>
      <c r="G23" s="243" t="s">
        <v>47</v>
      </c>
      <c r="H23" s="209">
        <f ca="1">INDIRECT("'" &amp; $F23 &amp; "'!F$11")</f>
        <v>0</v>
      </c>
      <c r="I23" s="210">
        <f ca="1">INDIRECT("'" &amp; $F23 &amp; "'!H$11")</f>
        <v>2</v>
      </c>
      <c r="J23" s="127" t="e">
        <f>'Strasse Planerleistung'!R55</f>
        <v>#N/A</v>
      </c>
      <c r="K23" s="53" t="e">
        <f>'Strasse Planerleistung'!R56</f>
        <v>#N/A</v>
      </c>
      <c r="L23" s="53" t="e">
        <f>'Strasse Planerleistung'!R57</f>
        <v>#N/A</v>
      </c>
      <c r="M23" s="53">
        <f>'Strasse Planerleistung'!R58</f>
        <v>0</v>
      </c>
      <c r="N23" s="102">
        <f t="shared" ca="1" si="0"/>
        <v>0</v>
      </c>
      <c r="O23" s="35">
        <f t="shared" ca="1" si="1"/>
        <v>0</v>
      </c>
      <c r="P23" s="532"/>
      <c r="Q23" s="30"/>
      <c r="R23" s="30"/>
      <c r="S23" s="30"/>
      <c r="T23" s="30"/>
      <c r="U23" s="271">
        <f>'Strasse Planerleistung'!U55</f>
        <v>1</v>
      </c>
      <c r="V23" s="300" t="e">
        <f t="shared" ca="1" si="2"/>
        <v>#N/A</v>
      </c>
      <c r="W23" s="528"/>
    </row>
    <row r="24" spans="1:23" x14ac:dyDescent="0.3">
      <c r="A24" s="30"/>
      <c r="B24" s="567"/>
      <c r="C24" s="562"/>
      <c r="D24" s="562"/>
      <c r="E24" s="562"/>
      <c r="F24" s="218" t="s">
        <v>48</v>
      </c>
      <c r="G24" s="243" t="s">
        <v>49</v>
      </c>
      <c r="H24" s="209">
        <f ca="1">INDIRECT("'" &amp; $F24 &amp; "'!F$9")</f>
        <v>2</v>
      </c>
      <c r="I24" s="210">
        <f ca="1">INDIRECT("'" &amp; $F24 &amp; "'!H$9")</f>
        <v>2</v>
      </c>
      <c r="J24" s="127" t="e">
        <f>'Strasse Planerleistung'!R59</f>
        <v>#N/A</v>
      </c>
      <c r="K24" s="53">
        <f>'Strasse Planerleistung'!R60</f>
        <v>2</v>
      </c>
      <c r="L24" s="60"/>
      <c r="M24" s="60"/>
      <c r="N24" s="102">
        <f t="shared" ca="1" si="0"/>
        <v>2</v>
      </c>
      <c r="O24" s="35">
        <f t="shared" ca="1" si="1"/>
        <v>1</v>
      </c>
      <c r="P24" s="532"/>
      <c r="Q24" s="30"/>
      <c r="R24" s="30"/>
      <c r="S24" s="30"/>
      <c r="T24" s="30"/>
      <c r="U24" s="271">
        <f>'Strasse Planerleistung'!U59</f>
        <v>2</v>
      </c>
      <c r="V24" s="300" t="e">
        <f t="shared" ca="1" si="2"/>
        <v>#N/A</v>
      </c>
      <c r="W24" s="528"/>
    </row>
    <row r="25" spans="1:23" ht="17.25" thickBot="1" x14ac:dyDescent="0.35">
      <c r="A25" s="30"/>
      <c r="B25" s="568"/>
      <c r="C25" s="563"/>
      <c r="D25" s="286" t="s">
        <v>13</v>
      </c>
      <c r="E25" s="286" t="s">
        <v>15</v>
      </c>
      <c r="F25" s="221" t="s">
        <v>50</v>
      </c>
      <c r="G25" s="229" t="s">
        <v>51</v>
      </c>
      <c r="H25" s="211">
        <f ca="1">INDIRECT("'" &amp; $F25 &amp; "'!F$10")</f>
        <v>1</v>
      </c>
      <c r="I25" s="212">
        <f ca="1">INDIRECT("'" &amp; $F25 &amp; "'!H$10")</f>
        <v>2</v>
      </c>
      <c r="J25" s="128">
        <f>'Strasse Planerleistung'!R61</f>
        <v>1</v>
      </c>
      <c r="K25" s="54" t="e">
        <f>'Strasse Planerleistung'!R62</f>
        <v>#N/A</v>
      </c>
      <c r="L25" s="54" t="e">
        <f>'Strasse Planerleistung'!R63</f>
        <v>#N/A</v>
      </c>
      <c r="M25" s="61"/>
      <c r="N25" s="103">
        <f t="shared" ca="1" si="0"/>
        <v>1</v>
      </c>
      <c r="O25" s="36">
        <f t="shared" ca="1" si="1"/>
        <v>0.5</v>
      </c>
      <c r="P25" s="533"/>
      <c r="Q25" s="30"/>
      <c r="R25" s="30"/>
      <c r="S25" s="30"/>
      <c r="T25" s="30"/>
      <c r="U25" s="271">
        <f>'Strasse Planerleistung'!U61</f>
        <v>1</v>
      </c>
      <c r="V25" s="300" t="e">
        <f t="shared" ca="1" si="2"/>
        <v>#N/A</v>
      </c>
      <c r="W25" s="528"/>
    </row>
    <row r="26" spans="1:23" ht="16.5" customHeight="1" x14ac:dyDescent="0.3">
      <c r="A26" s="30"/>
      <c r="B26" s="579" t="s">
        <v>5</v>
      </c>
      <c r="C26" s="576" t="s">
        <v>6</v>
      </c>
      <c r="D26" s="583" t="s">
        <v>127</v>
      </c>
      <c r="E26" s="576" t="s">
        <v>358</v>
      </c>
      <c r="F26" s="222" t="s">
        <v>52</v>
      </c>
      <c r="G26" s="243" t="s">
        <v>53</v>
      </c>
      <c r="H26" s="213">
        <f ca="1">INDIRECT("'" &amp; $F26 &amp; "'!F$10")</f>
        <v>3</v>
      </c>
      <c r="I26" s="244">
        <f ca="1">INDIRECT("'" &amp; $F26 &amp; "'!H$10")</f>
        <v>4</v>
      </c>
      <c r="J26" s="129">
        <f>'Strasse Planerleistung'!R64</f>
        <v>1</v>
      </c>
      <c r="K26" s="55">
        <f>'Strasse Planerleistung'!R65</f>
        <v>2</v>
      </c>
      <c r="L26" s="55" t="e">
        <f>'Strasse Planerleistung'!R66</f>
        <v>#N/A</v>
      </c>
      <c r="M26" s="62"/>
      <c r="N26" s="356">
        <f t="shared" ca="1" si="0"/>
        <v>1.5</v>
      </c>
      <c r="O26" s="34">
        <f t="shared" ca="1" si="1"/>
        <v>0.75</v>
      </c>
      <c r="P26" s="573">
        <f ca="1">(SUM(H26:H36)/SUM(I26:I36))*2</f>
        <v>1.05</v>
      </c>
      <c r="Q26" s="30"/>
      <c r="R26" s="30"/>
      <c r="S26" s="30"/>
      <c r="T26" s="30"/>
      <c r="U26" s="271">
        <f>'Strasse Planerleistung'!U64</f>
        <v>2</v>
      </c>
      <c r="V26" s="300" t="e">
        <f t="shared" ca="1" si="2"/>
        <v>#N/A</v>
      </c>
      <c r="W26" s="528">
        <f>'Strasse Planerleistung'!Z64</f>
        <v>1.4</v>
      </c>
    </row>
    <row r="27" spans="1:23" x14ac:dyDescent="0.3">
      <c r="A27" s="30"/>
      <c r="B27" s="580"/>
      <c r="C27" s="577"/>
      <c r="D27" s="584"/>
      <c r="E27" s="577"/>
      <c r="F27" s="222" t="s">
        <v>54</v>
      </c>
      <c r="G27" s="243" t="s">
        <v>125</v>
      </c>
      <c r="H27" s="209">
        <f ca="1">INDIRECT("'" &amp; $F27 &amp; "'!F$09")</f>
        <v>1</v>
      </c>
      <c r="I27" s="210">
        <f ca="1">INDIRECT("'" &amp; $F27 &amp; "'!H$09")</f>
        <v>4</v>
      </c>
      <c r="J27" s="130">
        <f>'Strasse Planerleistung'!R67</f>
        <v>1</v>
      </c>
      <c r="K27" s="56">
        <f>'Strasse Planerleistung'!R68</f>
        <v>0</v>
      </c>
      <c r="L27" s="60"/>
      <c r="M27" s="60"/>
      <c r="N27" s="102">
        <f t="shared" ca="1" si="0"/>
        <v>0.5</v>
      </c>
      <c r="O27" s="35">
        <f t="shared" ca="1" si="1"/>
        <v>0.25</v>
      </c>
      <c r="P27" s="574"/>
      <c r="Q27" s="30"/>
      <c r="R27" s="30"/>
      <c r="S27" s="30"/>
      <c r="T27" s="30"/>
      <c r="U27" s="271">
        <f>'Strasse Planerleistung'!U67</f>
        <v>1</v>
      </c>
      <c r="V27" s="300" t="e">
        <f t="shared" ca="1" si="2"/>
        <v>#N/A</v>
      </c>
      <c r="W27" s="528"/>
    </row>
    <row r="28" spans="1:23" x14ac:dyDescent="0.3">
      <c r="A28" s="30"/>
      <c r="B28" s="580"/>
      <c r="C28" s="577"/>
      <c r="D28" s="584"/>
      <c r="E28" s="577"/>
      <c r="F28" s="223" t="s">
        <v>55</v>
      </c>
      <c r="G28" s="230" t="s">
        <v>328</v>
      </c>
      <c r="H28" s="209">
        <f ca="1">INDIRECT("'" &amp; $F28 &amp; "'!F$09")</f>
        <v>1</v>
      </c>
      <c r="I28" s="210">
        <f ca="1">INDIRECT("'" &amp; $F28 &amp; "'!H$09")</f>
        <v>2</v>
      </c>
      <c r="J28" s="130">
        <f>'Strasse Planerleistung'!R69</f>
        <v>1</v>
      </c>
      <c r="K28" s="56" t="e">
        <f>'Strasse Planerleistung'!R70</f>
        <v>#N/A</v>
      </c>
      <c r="L28" s="241"/>
      <c r="M28" s="60"/>
      <c r="N28" s="102">
        <f t="shared" ca="1" si="0"/>
        <v>1</v>
      </c>
      <c r="O28" s="35">
        <f t="shared" ca="1" si="1"/>
        <v>0.5</v>
      </c>
      <c r="P28" s="574"/>
      <c r="Q28" s="30"/>
      <c r="R28" s="30"/>
      <c r="S28" s="30"/>
      <c r="T28" s="30"/>
      <c r="U28" s="271">
        <f>'Strasse Planerleistung'!U69</f>
        <v>2</v>
      </c>
      <c r="V28" s="300" t="e">
        <f t="shared" ca="1" si="2"/>
        <v>#N/A</v>
      </c>
      <c r="W28" s="528"/>
    </row>
    <row r="29" spans="1:23" ht="26.25" customHeight="1" x14ac:dyDescent="0.3">
      <c r="A29" s="30"/>
      <c r="B29" s="580"/>
      <c r="C29" s="577"/>
      <c r="D29" s="584"/>
      <c r="E29" s="577"/>
      <c r="F29" s="222" t="s">
        <v>68</v>
      </c>
      <c r="G29" s="243" t="s">
        <v>101</v>
      </c>
      <c r="H29" s="209">
        <f ca="1">INDIRECT("'" &amp; $F29 &amp; "'!F$9")</f>
        <v>2</v>
      </c>
      <c r="I29" s="210">
        <f ca="1">INDIRECT("'" &amp; $F29 &amp; "'!H$9")</f>
        <v>2</v>
      </c>
      <c r="J29" s="130">
        <f>'Strasse Planerleistung'!R71</f>
        <v>2</v>
      </c>
      <c r="K29" s="56" t="e">
        <f>'Strasse Planerleistung'!R72</f>
        <v>#N/A</v>
      </c>
      <c r="L29" s="60"/>
      <c r="M29" s="60"/>
      <c r="N29" s="102">
        <f t="shared" ca="1" si="0"/>
        <v>2</v>
      </c>
      <c r="O29" s="35">
        <f t="shared" ca="1" si="1"/>
        <v>1</v>
      </c>
      <c r="P29" s="574"/>
      <c r="Q29" s="30"/>
      <c r="R29" s="30"/>
      <c r="S29" s="30"/>
      <c r="T29" s="30"/>
      <c r="U29" s="271">
        <f>'Strasse Planerleistung'!U71</f>
        <v>2</v>
      </c>
      <c r="V29" s="300" t="e">
        <f t="shared" ca="1" si="2"/>
        <v>#N/A</v>
      </c>
      <c r="W29" s="528"/>
    </row>
    <row r="30" spans="1:23" x14ac:dyDescent="0.3">
      <c r="A30" s="30"/>
      <c r="B30" s="580"/>
      <c r="C30" s="577"/>
      <c r="D30" s="585"/>
      <c r="E30" s="582"/>
      <c r="F30" s="222" t="s">
        <v>69</v>
      </c>
      <c r="G30" s="243" t="s">
        <v>64</v>
      </c>
      <c r="H30" s="209">
        <f ca="1">INDIRECT("'" &amp; $F30 &amp; "'!F$10")</f>
        <v>2</v>
      </c>
      <c r="I30" s="210">
        <f ca="1">INDIRECT("'" &amp; $F30 &amp; "'!H$10")</f>
        <v>6</v>
      </c>
      <c r="J30" s="130">
        <f>'Strasse Planerleistung'!R73</f>
        <v>1</v>
      </c>
      <c r="K30" s="56">
        <f>'Strasse Planerleistung'!R74</f>
        <v>1</v>
      </c>
      <c r="L30" s="56">
        <f>'Strasse Planerleistung'!R75</f>
        <v>0</v>
      </c>
      <c r="M30" s="60"/>
      <c r="N30" s="102">
        <f t="shared" ca="1" si="0"/>
        <v>0.66666666666666663</v>
      </c>
      <c r="O30" s="35">
        <f t="shared" ca="1" si="1"/>
        <v>0.33333333333333331</v>
      </c>
      <c r="P30" s="574"/>
      <c r="Q30" s="30"/>
      <c r="R30" s="30"/>
      <c r="S30" s="30"/>
      <c r="T30" s="30"/>
      <c r="U30" s="271">
        <f>'Strasse Planerleistung'!U73</f>
        <v>1</v>
      </c>
      <c r="V30" s="300" t="e">
        <f t="shared" ca="1" si="2"/>
        <v>#N/A</v>
      </c>
      <c r="W30" s="528"/>
    </row>
    <row r="31" spans="1:23" x14ac:dyDescent="0.3">
      <c r="A31" s="30"/>
      <c r="B31" s="580"/>
      <c r="C31" s="577"/>
      <c r="D31" s="557" t="s">
        <v>128</v>
      </c>
      <c r="E31" s="558" t="s">
        <v>359</v>
      </c>
      <c r="F31" s="222" t="s">
        <v>56</v>
      </c>
      <c r="G31" s="243" t="s">
        <v>59</v>
      </c>
      <c r="H31" s="209">
        <f ca="1">INDIRECT("'" &amp; $F31 &amp; "'!F$10")</f>
        <v>4</v>
      </c>
      <c r="I31" s="210">
        <f ca="1">INDIRECT("'" &amp; $F31 &amp; "'!H$10")</f>
        <v>4</v>
      </c>
      <c r="J31" s="130">
        <f>'Strasse Planerleistung'!R76</f>
        <v>2</v>
      </c>
      <c r="K31" s="56">
        <f>'Strasse Planerleistung'!R77</f>
        <v>2</v>
      </c>
      <c r="L31" s="56" t="e">
        <f>'Strasse Planerleistung'!R78</f>
        <v>#N/A</v>
      </c>
      <c r="M31" s="60"/>
      <c r="N31" s="102">
        <f t="shared" ca="1" si="0"/>
        <v>2</v>
      </c>
      <c r="O31" s="35">
        <f t="shared" ca="1" si="1"/>
        <v>1</v>
      </c>
      <c r="P31" s="574"/>
      <c r="Q31" s="30"/>
      <c r="R31" s="30"/>
      <c r="S31" s="30"/>
      <c r="T31" s="30"/>
      <c r="U31" s="271" t="e">
        <f>'Strasse Planerleistung'!U76</f>
        <v>#N/A</v>
      </c>
      <c r="V31" s="300" t="e">
        <f t="shared" ca="1" si="2"/>
        <v>#N/A</v>
      </c>
      <c r="W31" s="528"/>
    </row>
    <row r="32" spans="1:23" x14ac:dyDescent="0.3">
      <c r="A32" s="30"/>
      <c r="B32" s="580"/>
      <c r="C32" s="577"/>
      <c r="D32" s="557" t="e">
        <v>#VALUE!</v>
      </c>
      <c r="E32" s="558"/>
      <c r="F32" s="222" t="s">
        <v>57</v>
      </c>
      <c r="G32" s="243" t="s">
        <v>16</v>
      </c>
      <c r="H32" s="209">
        <f ca="1">INDIRECT("'" &amp; $F32 &amp; "'!F$11")</f>
        <v>3</v>
      </c>
      <c r="I32" s="210">
        <f ca="1">INDIRECT("'" &amp; $F32 &amp; "'!H$11")</f>
        <v>6</v>
      </c>
      <c r="J32" s="130">
        <f>'Strasse Planerleistung'!R79</f>
        <v>1</v>
      </c>
      <c r="K32" s="56">
        <f>'Strasse Planerleistung'!R80</f>
        <v>1</v>
      </c>
      <c r="L32" s="56" t="e">
        <f>'Strasse Planerleistung'!R81</f>
        <v>#N/A</v>
      </c>
      <c r="M32" s="56">
        <f>'Strasse Planerleistung'!R82</f>
        <v>1</v>
      </c>
      <c r="N32" s="102">
        <f t="shared" ca="1" si="0"/>
        <v>1</v>
      </c>
      <c r="O32" s="35">
        <f t="shared" ca="1" si="1"/>
        <v>0.5</v>
      </c>
      <c r="P32" s="574"/>
      <c r="Q32" s="30"/>
      <c r="R32" s="30"/>
      <c r="S32" s="30"/>
      <c r="T32" s="30"/>
      <c r="U32" s="271">
        <f>'Strasse Planerleistung'!U79</f>
        <v>1.3333333333333333</v>
      </c>
      <c r="V32" s="300" t="e">
        <f t="shared" ca="1" si="2"/>
        <v>#N/A</v>
      </c>
      <c r="W32" s="528"/>
    </row>
    <row r="33" spans="1:23" x14ac:dyDescent="0.3">
      <c r="A33" s="30"/>
      <c r="B33" s="580"/>
      <c r="C33" s="577"/>
      <c r="D33" s="557"/>
      <c r="E33" s="558"/>
      <c r="F33" s="222" t="s">
        <v>58</v>
      </c>
      <c r="G33" s="243" t="s">
        <v>61</v>
      </c>
      <c r="H33" s="209">
        <f ca="1">INDIRECT("'" &amp; $F33 &amp; "'!F$10")</f>
        <v>1</v>
      </c>
      <c r="I33" s="210">
        <f ca="1">INDIRECT("'" &amp; $F33 &amp; "'!H$10")</f>
        <v>2</v>
      </c>
      <c r="J33" s="130">
        <f>'Strasse Planerleistung'!R83</f>
        <v>1</v>
      </c>
      <c r="K33" s="56" t="e">
        <f>'Strasse Planerleistung'!R84</f>
        <v>#N/A</v>
      </c>
      <c r="L33" s="56" t="e">
        <f>'Strasse Planerleistung'!R85</f>
        <v>#N/A</v>
      </c>
      <c r="M33" s="60"/>
      <c r="N33" s="102">
        <f t="shared" ca="1" si="0"/>
        <v>1</v>
      </c>
      <c r="O33" s="35">
        <f t="shared" ca="1" si="1"/>
        <v>0.5</v>
      </c>
      <c r="P33" s="574"/>
      <c r="Q33" s="30"/>
      <c r="R33" s="30"/>
      <c r="S33" s="30"/>
      <c r="T33" s="30"/>
      <c r="U33" s="271">
        <f>'Strasse Planerleistung'!U83</f>
        <v>1</v>
      </c>
      <c r="V33" s="300" t="e">
        <f t="shared" ca="1" si="2"/>
        <v>#N/A</v>
      </c>
      <c r="W33" s="528"/>
    </row>
    <row r="34" spans="1:23" x14ac:dyDescent="0.3">
      <c r="A34" s="30"/>
      <c r="B34" s="580"/>
      <c r="C34" s="577"/>
      <c r="D34" s="557" t="e">
        <v>#VALUE!</v>
      </c>
      <c r="E34" s="558"/>
      <c r="F34" s="222" t="s">
        <v>60</v>
      </c>
      <c r="G34" s="243" t="s">
        <v>62</v>
      </c>
      <c r="H34" s="209">
        <f ca="1">INDIRECT("'" &amp; $F34 &amp; "'!F$10")</f>
        <v>2</v>
      </c>
      <c r="I34" s="210">
        <f ca="1">INDIRECT("'" &amp; $F34 &amp; "'!H$10")</f>
        <v>6</v>
      </c>
      <c r="J34" s="130">
        <f>'Strasse Planerleistung'!R86</f>
        <v>0</v>
      </c>
      <c r="K34" s="56">
        <f>'Strasse Planerleistung'!R87</f>
        <v>2</v>
      </c>
      <c r="L34" s="56">
        <f>'Strasse Planerleistung'!R88</f>
        <v>0</v>
      </c>
      <c r="M34" s="60"/>
      <c r="N34" s="102">
        <f t="shared" ca="1" si="0"/>
        <v>0.66666666666666663</v>
      </c>
      <c r="O34" s="35">
        <f t="shared" ca="1" si="1"/>
        <v>0.33333333333333331</v>
      </c>
      <c r="P34" s="574"/>
      <c r="Q34" s="30"/>
      <c r="R34" s="30"/>
      <c r="S34" s="30"/>
      <c r="T34" s="30"/>
      <c r="U34" s="271">
        <f>'Strasse Planerleistung'!U86</f>
        <v>1</v>
      </c>
      <c r="V34" s="300" t="e">
        <f t="shared" ca="1" si="2"/>
        <v>#N/A</v>
      </c>
      <c r="W34" s="528"/>
    </row>
    <row r="35" spans="1:23" ht="15" customHeight="1" x14ac:dyDescent="0.3">
      <c r="A35" s="30"/>
      <c r="B35" s="580"/>
      <c r="C35" s="577"/>
      <c r="D35" s="557" t="s">
        <v>9</v>
      </c>
      <c r="E35" s="558" t="s">
        <v>17</v>
      </c>
      <c r="F35" s="222" t="s">
        <v>63</v>
      </c>
      <c r="G35" s="243" t="s">
        <v>66</v>
      </c>
      <c r="H35" s="209">
        <f ca="1">INDIRECT("'" &amp; $F35 &amp; "'!F$9")</f>
        <v>1</v>
      </c>
      <c r="I35" s="210">
        <f ca="1">INDIRECT("'" &amp; $F35 &amp; "'!H$9")</f>
        <v>2</v>
      </c>
      <c r="J35" s="130">
        <f>'Strasse Planerleistung'!R89</f>
        <v>1</v>
      </c>
      <c r="K35" s="56" t="e">
        <f>'Strasse Planerleistung'!R90</f>
        <v>#N/A</v>
      </c>
      <c r="L35" s="60"/>
      <c r="M35" s="60"/>
      <c r="N35" s="102">
        <f t="shared" ca="1" si="0"/>
        <v>1</v>
      </c>
      <c r="O35" s="35">
        <f t="shared" ca="1" si="1"/>
        <v>0.5</v>
      </c>
      <c r="P35" s="574"/>
      <c r="Q35" s="30"/>
      <c r="R35" s="30"/>
      <c r="S35" s="30"/>
      <c r="T35" s="30"/>
      <c r="U35" s="271">
        <f>'Strasse Planerleistung'!U89</f>
        <v>2</v>
      </c>
      <c r="V35" s="300" t="e">
        <f t="shared" ca="1" si="2"/>
        <v>#N/A</v>
      </c>
      <c r="W35" s="528"/>
    </row>
    <row r="36" spans="1:23" ht="17.25" thickBot="1" x14ac:dyDescent="0.35">
      <c r="A36" s="30"/>
      <c r="B36" s="581"/>
      <c r="C36" s="578"/>
      <c r="D36" s="559"/>
      <c r="E36" s="560"/>
      <c r="F36" s="224" t="s">
        <v>65</v>
      </c>
      <c r="G36" s="229" t="s">
        <v>67</v>
      </c>
      <c r="H36" s="211">
        <f ca="1">INDIRECT("'" &amp; $F36 &amp; "'!F$8")</f>
        <v>1</v>
      </c>
      <c r="I36" s="212">
        <f ca="1">INDIRECT("'" &amp; $F36 &amp; "'!H$8")</f>
        <v>2</v>
      </c>
      <c r="J36" s="131">
        <f>'Strasse Planerleistung'!R91</f>
        <v>1</v>
      </c>
      <c r="K36" s="61"/>
      <c r="L36" s="61"/>
      <c r="M36" s="61"/>
      <c r="N36" s="103">
        <f t="shared" ca="1" si="0"/>
        <v>1</v>
      </c>
      <c r="O36" s="36">
        <f t="shared" ca="1" si="1"/>
        <v>0.5</v>
      </c>
      <c r="P36" s="575"/>
      <c r="Q36" s="30"/>
      <c r="R36" s="30"/>
      <c r="S36" s="30"/>
      <c r="T36" s="30"/>
      <c r="U36" s="271">
        <f>'Strasse Planerleistung'!U91</f>
        <v>1</v>
      </c>
      <c r="V36" s="300" t="e">
        <f t="shared" ca="1" si="2"/>
        <v>#N/A</v>
      </c>
      <c r="W36" s="528"/>
    </row>
    <row r="37" spans="1:23" x14ac:dyDescent="0.3">
      <c r="A37" s="30"/>
      <c r="B37" s="30"/>
      <c r="C37" s="30"/>
      <c r="D37" s="30"/>
      <c r="E37" s="30"/>
      <c r="F37" s="30"/>
      <c r="G37" s="30"/>
      <c r="H37" s="37"/>
      <c r="I37" s="37"/>
      <c r="J37" s="37"/>
      <c r="K37" s="37"/>
      <c r="L37" s="37"/>
      <c r="M37" s="37"/>
      <c r="N37" s="37"/>
      <c r="O37" s="37"/>
      <c r="P37" s="30"/>
      <c r="Q37" s="30"/>
      <c r="R37" s="30"/>
      <c r="S37" s="30"/>
      <c r="T37" s="30"/>
    </row>
    <row r="38" spans="1:23" ht="30.75" customHeight="1" x14ac:dyDescent="0.3">
      <c r="A38" s="30"/>
      <c r="B38" s="30"/>
      <c r="C38" s="30"/>
      <c r="D38" s="30"/>
      <c r="E38" s="30"/>
      <c r="F38" s="30"/>
      <c r="G38" s="553" t="s">
        <v>91</v>
      </c>
      <c r="H38" s="555">
        <f ca="1">SUM(H8:H36)</f>
        <v>46</v>
      </c>
      <c r="I38" s="555">
        <f ca="1">SUM(I8:I36)</f>
        <v>92</v>
      </c>
      <c r="J38" s="245"/>
      <c r="K38" s="245"/>
      <c r="L38" s="272"/>
      <c r="M38" s="529" t="s">
        <v>349</v>
      </c>
      <c r="N38" s="529"/>
      <c r="O38" s="530"/>
      <c r="P38" s="325">
        <f ca="1">(P8*0.1)+(P11*0.3)+(P20*0.3)+(P26*0.3)</f>
        <v>1.0525</v>
      </c>
      <c r="Q38" s="30"/>
      <c r="R38" s="30"/>
      <c r="S38" s="30"/>
      <c r="T38" s="30"/>
    </row>
    <row r="39" spans="1:23" ht="22.5" customHeight="1" x14ac:dyDescent="0.3">
      <c r="A39" s="30"/>
      <c r="B39" s="30"/>
      <c r="C39" s="30"/>
      <c r="D39" s="30"/>
      <c r="E39" s="30"/>
      <c r="F39" s="30"/>
      <c r="G39" s="554"/>
      <c r="H39" s="556"/>
      <c r="I39" s="556"/>
      <c r="J39" s="246"/>
      <c r="K39" s="246"/>
      <c r="L39" s="305"/>
      <c r="M39" s="526" t="s">
        <v>350</v>
      </c>
      <c r="N39" s="526"/>
      <c r="O39" s="527"/>
      <c r="P39" s="324">
        <f>(W8*0.1)+(W11*0.3)+(W20*0.3)+(W26*0.3)</f>
        <v>1.395</v>
      </c>
      <c r="Q39" s="30"/>
      <c r="R39" s="30"/>
      <c r="S39" s="30"/>
      <c r="T39" s="30"/>
    </row>
    <row r="40" spans="1:23" ht="6.75" customHeight="1" x14ac:dyDescent="0.3">
      <c r="A40" s="30"/>
      <c r="B40" s="30"/>
      <c r="C40" s="30"/>
      <c r="D40" s="30"/>
      <c r="E40" s="30"/>
      <c r="F40" s="30"/>
      <c r="G40" s="37"/>
      <c r="H40" s="37"/>
      <c r="I40" s="37"/>
      <c r="J40" s="30"/>
      <c r="K40" s="30"/>
      <c r="L40" s="30"/>
      <c r="M40" s="30"/>
      <c r="N40" s="37"/>
      <c r="O40" s="38"/>
      <c r="P40" s="30"/>
      <c r="Q40" s="30"/>
      <c r="R40" s="30"/>
      <c r="S40" s="30"/>
      <c r="T40" s="30"/>
    </row>
    <row r="41" spans="1:23" x14ac:dyDescent="0.3">
      <c r="N41" s="64"/>
    </row>
    <row r="42" spans="1:23" x14ac:dyDescent="0.3">
      <c r="N42" s="66"/>
    </row>
    <row r="43" spans="1:23" x14ac:dyDescent="0.3">
      <c r="N43" s="65"/>
    </row>
    <row r="44" spans="1:23" x14ac:dyDescent="0.3">
      <c r="N44" s="66"/>
    </row>
    <row r="45" spans="1:23" x14ac:dyDescent="0.3">
      <c r="N45" s="65"/>
    </row>
  </sheetData>
  <sheetProtection algorithmName="SHA-512" hashValue="OxIqP+FFIMY3Seb/IhUVAkRxADde/yxfn8OMiNL2v5iJ/5SKjbSfN5Fk9x0uw5WYvAPqnbmNdPZNw1t3il2fwg==" saltValue="mdcSMV7wx29OisxK1PrCQw==" spinCount="100000" sheet="1" formatColumns="0" formatRows="0"/>
  <mergeCells count="49">
    <mergeCell ref="F6:G7"/>
    <mergeCell ref="D6:E7"/>
    <mergeCell ref="B6:C7"/>
    <mergeCell ref="B8:B10"/>
    <mergeCell ref="C8:C10"/>
    <mergeCell ref="D8:D10"/>
    <mergeCell ref="E8:E10"/>
    <mergeCell ref="B11:B19"/>
    <mergeCell ref="C11:C19"/>
    <mergeCell ref="P26:P36"/>
    <mergeCell ref="C26:C36"/>
    <mergeCell ref="B26:B36"/>
    <mergeCell ref="E26:E30"/>
    <mergeCell ref="D26:D30"/>
    <mergeCell ref="E11:E13"/>
    <mergeCell ref="D14:D17"/>
    <mergeCell ref="E14:E17"/>
    <mergeCell ref="D18:D19"/>
    <mergeCell ref="E18:E19"/>
    <mergeCell ref="B2:N4"/>
    <mergeCell ref="G38:G39"/>
    <mergeCell ref="I38:I39"/>
    <mergeCell ref="H38:H39"/>
    <mergeCell ref="D31:D34"/>
    <mergeCell ref="E31:E34"/>
    <mergeCell ref="D35:D36"/>
    <mergeCell ref="E35:E36"/>
    <mergeCell ref="C20:C25"/>
    <mergeCell ref="D20:D21"/>
    <mergeCell ref="E20:E21"/>
    <mergeCell ref="D22:D24"/>
    <mergeCell ref="E22:E24"/>
    <mergeCell ref="H6:I6"/>
    <mergeCell ref="B20:B25"/>
    <mergeCell ref="D11:D13"/>
    <mergeCell ref="M39:O39"/>
    <mergeCell ref="W8:W10"/>
    <mergeCell ref="W11:W19"/>
    <mergeCell ref="W20:W25"/>
    <mergeCell ref="W26:W36"/>
    <mergeCell ref="M38:O38"/>
    <mergeCell ref="P8:P10"/>
    <mergeCell ref="P11:P19"/>
    <mergeCell ref="P20:P25"/>
    <mergeCell ref="T12:T13"/>
    <mergeCell ref="R10:S11"/>
    <mergeCell ref="R12:S14"/>
    <mergeCell ref="R18:S19"/>
    <mergeCell ref="R15:S16"/>
  </mergeCells>
  <conditionalFormatting sqref="J8:M36">
    <cfRule type="colorScale" priority="7">
      <colorScale>
        <cfvo type="num" val="0"/>
        <cfvo type="num" val="1"/>
        <cfvo type="num" val="2"/>
        <color rgb="FFF8696B"/>
        <color rgb="FFFFEB84"/>
        <color rgb="FF63BE7B"/>
      </colorScale>
    </cfRule>
    <cfRule type="containsErrors" dxfId="103" priority="22">
      <formula>ISERROR(J8)</formula>
    </cfRule>
  </conditionalFormatting>
  <conditionalFormatting sqref="P8:P36 U8:U36 N8:N36">
    <cfRule type="containsErrors" dxfId="102" priority="2">
      <formula>ISERROR(N8)</formula>
    </cfRule>
  </conditionalFormatting>
  <conditionalFormatting sqref="P8:P36 U8:U36 P38:P39 N8:N36">
    <cfRule type="colorScale" priority="6">
      <colorScale>
        <cfvo type="num" val="0"/>
        <cfvo type="num" val="1"/>
        <cfvo type="num" val="2"/>
        <color rgb="FFF8696B"/>
        <color rgb="FFFFEB84"/>
        <color rgb="FF63BE7B"/>
      </colorScale>
    </cfRule>
  </conditionalFormatting>
  <conditionalFormatting sqref="O8:O36">
    <cfRule type="colorScale" priority="1">
      <colorScale>
        <cfvo type="num" val="0"/>
        <cfvo type="num" val="0.5"/>
        <cfvo type="num" val="1"/>
        <color rgb="FFF8696B"/>
        <color rgb="FFFFEB84"/>
        <color rgb="FF63BE7B"/>
      </colorScale>
    </cfRule>
    <cfRule type="containsErrors" dxfId="101" priority="25" stopIfTrue="1">
      <formula>ISERROR(O8)</formula>
    </cfRule>
  </conditionalFormatting>
  <dataValidations disablePrompts="1" count="1">
    <dataValidation errorStyle="warning" operator="equal" allowBlank="1" showInputMessage="1" showErrorMessage="1" errorTitle="Fehler" error="Nur der Buchstaben X (Grossbuchstaben) kann verwendet werden um die Zelle zu markieren." sqref="E14:G19 H12:M20"/>
  </dataValidations>
  <hyperlinks>
    <hyperlink ref="G8" location="'T 1.1'!A1" display="Projektbegleitende Nachhaltigkeitsbeurteilung"/>
    <hyperlink ref="G11" location="'G 1.1'!A1" display="Landschaften, Ortsbilder und Kulturraum"/>
    <hyperlink ref="G9" location="'T 1.2'!A1" display="Systemabgrenzung"/>
    <hyperlink ref="G12" location="'G 1.2'!A1" display="Wohnqualität und Zusammenleben"/>
    <hyperlink ref="G13" location="'G 1.3'!A1" display="Zugang zur Infrastruktur und Aufenthaltsqualität"/>
    <hyperlink ref="G14" location="'G 2.1'!A1" display="Kommunikation und Partizipation"/>
    <hyperlink ref="G15" location="'G 2.2'!A1" display="Sozialverträgliches Verhalten"/>
    <hyperlink ref="G16" location="'G 2.3'!A1" display="Rechtssicherheit"/>
    <hyperlink ref="G17" location="'G 2.4'!A1" display="Solidarität, Gerechtigkeit, Verteilungseffekte"/>
    <hyperlink ref="G18" location="'G 3.1'!A1" display="Arbeitssicherheit und Gesundheit"/>
    <hyperlink ref="G19" location="'G 3.2'!A1" display="Unfallvermeidung und Rettung"/>
    <hyperlink ref="G20" location="'W 1.1'!A1" display="Betriebswirtschaftliches Kosten-Nutzen-Verhältnis"/>
    <hyperlink ref="G21" location="'W 1.2'!A1" display="Nutzungsflexibilität und Anpassungsfähigkeit"/>
    <hyperlink ref="G22" location="'W 2.1'!A1" display="Volkswirtschaftliches Kosten-Nutzen-Verhältnis"/>
    <hyperlink ref="G23" location="'W 2.2'!A1" display="Regionalwirtschaftliche Aspekte"/>
    <hyperlink ref="G24" location="'W 2.3'!A1" display="Ökonomische Nutzung vorhandener Infrastrukturen"/>
    <hyperlink ref="G25" location="'W 3.1'!A1" display="Geeignete Finanzierung"/>
    <hyperlink ref="G26" location="'U 1.1'!A1" display="Energieverbrauch"/>
    <hyperlink ref="G27" location="'U 1.2'!A1" display="Flächennutzung, -recycling und Boden"/>
    <hyperlink ref="G28" location="'U 1.3'!A1" display="Umgang mit belasteten Standorten"/>
    <hyperlink ref="G30" location="'U 1.4'!A1" display="Umwelt- und Ressourcenschonender Materialeinsatz"/>
    <hyperlink ref="G31" location="'U 2.1'!A1" display="Beeinträchtigung des Klimas"/>
    <hyperlink ref="G32" location="'U 2.2'!A1" display="Luftschadstoffe, Gerüche, Lärm, Erschütterungen, nichtionisierende Strahlung, Hitze und Licht"/>
    <hyperlink ref="G33" location="'U 2.3'!A1" display="Oberflächengewässer und Grundwasser"/>
    <hyperlink ref="G34" location="'U 2.4'!A1" display="Natur und Landschaft"/>
    <hyperlink ref="G35" location="'U 3.1'!A1" display="Naturgefahren"/>
    <hyperlink ref="G36" location="'U 3.2'!A1" display="Störfälle"/>
    <hyperlink ref="G10" location="'T 1.3'!A1" display="Zielkonflikte und Synergien"/>
    <hyperlink ref="G29" location="'U 1.6'!A1" display="Verwertung von unbelasteten und belasteten Aushub-, Ausbruch- und Rückbaumaterialien (Abfall)"/>
  </hyperlink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
&amp;"Arial Narrow,Gras"&amp;14Übersicht Resultate&amp;R&amp;"Arial Narrow,Normal"&amp;G</oddHeader>
    <oddFooter>&amp;L&amp;"Arial Narrow,Normal"&amp;8&amp;F&amp;C&amp;"Arial Narrow,Normal"&amp;8&amp;P/&amp;N&amp;R&amp;"Arial Narrow,Normal"&amp;8&amp;D</oddFooter>
  </headerFooter>
  <ignoredErrors>
    <ignoredError sqref="H15:I15 H32:I32 H21:I21 H19:I19" formula="1"/>
    <ignoredError sqref="J12:L12 J17 L17 J19" evalError="1"/>
  </ignoredError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49</v>
      </c>
      <c r="B2" s="656"/>
      <c r="C2" s="656"/>
      <c r="D2" s="656"/>
      <c r="E2" s="656"/>
      <c r="F2" s="656"/>
      <c r="G2" s="656"/>
      <c r="H2" s="656"/>
      <c r="I2" s="656"/>
      <c r="J2" s="656"/>
      <c r="K2" s="657" t="s">
        <v>48</v>
      </c>
      <c r="L2" s="658"/>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66" t="s">
        <v>82</v>
      </c>
      <c r="D4" s="667"/>
      <c r="E4" s="668"/>
      <c r="F4" s="667"/>
      <c r="G4" s="667"/>
      <c r="H4" s="667"/>
      <c r="I4" s="667"/>
      <c r="J4" s="667"/>
      <c r="K4" s="667"/>
      <c r="L4" s="669"/>
      <c r="N4" s="74" t="s">
        <v>148</v>
      </c>
      <c r="O4" s="267">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67" t="s">
        <v>178</v>
      </c>
      <c r="D7" s="313"/>
      <c r="E7" s="308">
        <v>2</v>
      </c>
      <c r="F7" s="312">
        <v>1</v>
      </c>
      <c r="G7" s="623"/>
      <c r="H7" s="624"/>
      <c r="I7" s="624"/>
      <c r="J7" s="624"/>
      <c r="K7" s="624"/>
      <c r="L7" s="625"/>
      <c r="M7" s="21"/>
      <c r="N7" s="622"/>
      <c r="O7" s="622"/>
      <c r="P7" s="622"/>
      <c r="Q7" s="622"/>
    </row>
    <row r="8" spans="1:17" ht="30" customHeight="1" thickBot="1" x14ac:dyDescent="0.35">
      <c r="A8" s="10"/>
      <c r="B8" s="12">
        <v>2</v>
      </c>
      <c r="C8" s="14" t="s">
        <v>179</v>
      </c>
      <c r="D8" s="310" t="s">
        <v>293</v>
      </c>
      <c r="E8" s="311">
        <v>2</v>
      </c>
      <c r="F8" s="312">
        <v>2</v>
      </c>
      <c r="G8" s="623"/>
      <c r="H8" s="624"/>
      <c r="I8" s="624"/>
      <c r="J8" s="624"/>
      <c r="K8" s="624"/>
      <c r="L8" s="625"/>
      <c r="M8" s="21"/>
      <c r="N8" s="622"/>
      <c r="O8" s="622"/>
      <c r="P8" s="622"/>
      <c r="Q8" s="622"/>
    </row>
    <row r="9" spans="1:17" x14ac:dyDescent="0.3">
      <c r="B9" s="12"/>
      <c r="C9" s="15" t="s">
        <v>0</v>
      </c>
      <c r="D9" s="94"/>
      <c r="E9" s="94"/>
      <c r="F9" s="71">
        <f>IF(OR(D7="X",D7="x"),F7,0)+IF(OR(D8="X",D8="x"),F8,0)</f>
        <v>2</v>
      </c>
      <c r="G9" s="77" t="s">
        <v>89</v>
      </c>
      <c r="H9" s="2">
        <f>2*(COUNTIF(D7:D8,"X"))</f>
        <v>2</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lKjpDGzogtHrh4KKvKKOuW6kOsAfL+JS0TGFmYH4I/gw6uYoe0hBuMhKbBKDYx1t/386U0HTkM05yX4ny9HnwA==" saltValue="tctNDueP+2AYfrAJP+QZEg=="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BFD9"/>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55" t="s">
        <v>51</v>
      </c>
      <c r="B2" s="656"/>
      <c r="C2" s="656"/>
      <c r="D2" s="656"/>
      <c r="E2" s="656"/>
      <c r="F2" s="656"/>
      <c r="G2" s="656"/>
      <c r="H2" s="656"/>
      <c r="I2" s="656"/>
      <c r="J2" s="656"/>
      <c r="K2" s="657" t="s">
        <v>50</v>
      </c>
      <c r="L2" s="658"/>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66" t="s">
        <v>83</v>
      </c>
      <c r="D4" s="667"/>
      <c r="E4" s="668"/>
      <c r="F4" s="667"/>
      <c r="G4" s="667"/>
      <c r="H4" s="667"/>
      <c r="I4" s="667"/>
      <c r="J4" s="667"/>
      <c r="K4" s="667"/>
      <c r="L4" s="669"/>
      <c r="N4" s="74" t="s">
        <v>148</v>
      </c>
      <c r="O4" s="267">
        <v>0</v>
      </c>
    </row>
    <row r="5" spans="1:17" ht="17.25" thickBot="1" x14ac:dyDescent="0.35">
      <c r="A5" s="10"/>
      <c r="B5" s="7"/>
      <c r="C5" s="7"/>
      <c r="D5" s="7"/>
      <c r="E5" s="7"/>
      <c r="F5" s="7"/>
      <c r="G5" s="8"/>
      <c r="H5" s="8"/>
      <c r="I5" s="8"/>
      <c r="J5" s="11"/>
    </row>
    <row r="6" spans="1:17" ht="24.75" customHeight="1" x14ac:dyDescent="0.3">
      <c r="A6" s="10"/>
      <c r="B6" s="12"/>
      <c r="C6" s="23" t="s">
        <v>124</v>
      </c>
      <c r="D6" s="97" t="s">
        <v>74</v>
      </c>
      <c r="E6" s="98" t="s">
        <v>295</v>
      </c>
      <c r="F6" s="23" t="s">
        <v>211</v>
      </c>
      <c r="G6" s="663" t="s">
        <v>87</v>
      </c>
      <c r="H6" s="661"/>
      <c r="I6" s="661"/>
      <c r="J6" s="661"/>
      <c r="K6" s="661"/>
      <c r="L6" s="664"/>
      <c r="M6" s="23" t="s">
        <v>210</v>
      </c>
      <c r="N6" s="665" t="s">
        <v>209</v>
      </c>
      <c r="O6" s="665"/>
      <c r="P6" s="665"/>
      <c r="Q6" s="665"/>
    </row>
    <row r="7" spans="1:17" ht="30" customHeight="1" x14ac:dyDescent="0.3">
      <c r="A7" s="10"/>
      <c r="B7" s="12">
        <v>1</v>
      </c>
      <c r="C7" s="14" t="s">
        <v>180</v>
      </c>
      <c r="D7" s="307" t="s">
        <v>293</v>
      </c>
      <c r="E7" s="308">
        <v>1</v>
      </c>
      <c r="F7" s="312">
        <v>1</v>
      </c>
      <c r="G7" s="623"/>
      <c r="H7" s="624"/>
      <c r="I7" s="624"/>
      <c r="J7" s="624"/>
      <c r="K7" s="624"/>
      <c r="L7" s="625"/>
      <c r="M7" s="21"/>
      <c r="N7" s="622"/>
      <c r="O7" s="622"/>
      <c r="P7" s="622"/>
      <c r="Q7" s="622"/>
    </row>
    <row r="8" spans="1:17" ht="30" customHeight="1" x14ac:dyDescent="0.3">
      <c r="A8" s="10"/>
      <c r="B8" s="12">
        <v>2</v>
      </c>
      <c r="C8" s="14" t="s">
        <v>319</v>
      </c>
      <c r="D8" s="313"/>
      <c r="E8" s="308"/>
      <c r="F8" s="312"/>
      <c r="G8" s="623"/>
      <c r="H8" s="624"/>
      <c r="I8" s="624"/>
      <c r="J8" s="624"/>
      <c r="K8" s="624"/>
      <c r="L8" s="625"/>
      <c r="M8" s="21"/>
      <c r="N8" s="622"/>
      <c r="O8" s="622"/>
      <c r="P8" s="622"/>
      <c r="Q8" s="622"/>
    </row>
    <row r="9" spans="1:17" ht="30" customHeight="1" thickBot="1" x14ac:dyDescent="0.35">
      <c r="A9" s="10"/>
      <c r="B9" s="12">
        <v>3</v>
      </c>
      <c r="C9" s="67" t="s">
        <v>181</v>
      </c>
      <c r="D9" s="314"/>
      <c r="E9" s="311"/>
      <c r="F9" s="312"/>
      <c r="G9" s="623"/>
      <c r="H9" s="624"/>
      <c r="I9" s="624"/>
      <c r="J9" s="624"/>
      <c r="K9" s="624"/>
      <c r="L9" s="625"/>
      <c r="M9" s="21"/>
      <c r="N9" s="622"/>
      <c r="O9" s="622"/>
      <c r="P9" s="622"/>
      <c r="Q9" s="622"/>
    </row>
    <row r="10" spans="1:17" x14ac:dyDescent="0.3">
      <c r="B10" s="12"/>
      <c r="C10" s="15" t="s">
        <v>0</v>
      </c>
      <c r="D10" s="2"/>
      <c r="E10" s="71"/>
      <c r="F10" s="71">
        <f>IF(OR(D7="X",D7="x"),F7,0)+IF(OR(D8="X",D8="x"),F8,0)+IF(OR(D9="X",D9="x"),F9,0)</f>
        <v>1</v>
      </c>
      <c r="G10" s="77" t="s">
        <v>89</v>
      </c>
      <c r="H10" s="2">
        <f>2*(COUNTIF(D7:D9,"X"))</f>
        <v>2</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lkTupDi700YahRMjLdh1RYEBB6gyY+c1Denq+oarnt9a4dXW01LbGwKT1WEje9uNi22PP4sQEudQo9YxGt9nkg==" saltValue="ZO0wxeV3sT0d1bbaWhE5Sw==" spinCount="100000" sheet="1" objects="1" scenarios="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53</v>
      </c>
      <c r="B2" s="671"/>
      <c r="C2" s="671"/>
      <c r="D2" s="671"/>
      <c r="E2" s="671"/>
      <c r="F2" s="671"/>
      <c r="G2" s="671"/>
      <c r="H2" s="671"/>
      <c r="I2" s="671"/>
      <c r="J2" s="671"/>
      <c r="K2" s="672" t="s">
        <v>52</v>
      </c>
      <c r="L2" s="67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74" t="s">
        <v>321</v>
      </c>
      <c r="D4" s="675"/>
      <c r="E4" s="676"/>
      <c r="F4" s="675"/>
      <c r="G4" s="675"/>
      <c r="H4" s="675"/>
      <c r="I4" s="675"/>
      <c r="J4" s="675"/>
      <c r="K4" s="675"/>
      <c r="L4" s="677"/>
      <c r="N4" s="74"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320</v>
      </c>
      <c r="D7" s="307" t="s">
        <v>293</v>
      </c>
      <c r="E7" s="308">
        <v>2</v>
      </c>
      <c r="F7" s="312">
        <v>1</v>
      </c>
      <c r="G7" s="623"/>
      <c r="H7" s="624"/>
      <c r="I7" s="624"/>
      <c r="J7" s="624"/>
      <c r="K7" s="624"/>
      <c r="L7" s="625"/>
      <c r="M7" s="21"/>
      <c r="N7" s="622"/>
      <c r="O7" s="622"/>
      <c r="P7" s="622"/>
      <c r="Q7" s="622"/>
    </row>
    <row r="8" spans="1:17" ht="30" customHeight="1" x14ac:dyDescent="0.3">
      <c r="A8" s="10"/>
      <c r="B8" s="12">
        <v>2</v>
      </c>
      <c r="C8" s="289" t="s">
        <v>182</v>
      </c>
      <c r="D8" s="307" t="s">
        <v>293</v>
      </c>
      <c r="E8" s="308">
        <v>2</v>
      </c>
      <c r="F8" s="312">
        <v>2</v>
      </c>
      <c r="G8" s="623"/>
      <c r="H8" s="624"/>
      <c r="I8" s="624"/>
      <c r="J8" s="624"/>
      <c r="K8" s="624"/>
      <c r="L8" s="625"/>
      <c r="M8" s="21"/>
      <c r="N8" s="622"/>
      <c r="O8" s="622"/>
      <c r="P8" s="622"/>
      <c r="Q8" s="622"/>
    </row>
    <row r="9" spans="1:17" ht="30" customHeight="1" thickBot="1" x14ac:dyDescent="0.35">
      <c r="A9" s="10"/>
      <c r="B9" s="12">
        <v>3</v>
      </c>
      <c r="C9" s="14" t="s">
        <v>183</v>
      </c>
      <c r="D9" s="314"/>
      <c r="E9" s="311"/>
      <c r="F9" s="312"/>
      <c r="G9" s="623"/>
      <c r="H9" s="624"/>
      <c r="I9" s="624"/>
      <c r="J9" s="624"/>
      <c r="K9" s="624"/>
      <c r="L9" s="625"/>
      <c r="M9" s="21"/>
      <c r="N9" s="622"/>
      <c r="O9" s="622"/>
      <c r="P9" s="622"/>
      <c r="Q9" s="622"/>
    </row>
    <row r="10" spans="1:17" x14ac:dyDescent="0.3">
      <c r="B10" s="12"/>
      <c r="C10" s="15" t="s">
        <v>0</v>
      </c>
      <c r="D10" s="2"/>
      <c r="E10" s="71"/>
      <c r="F10" s="71">
        <f>IF(OR(D7="X",D7="x"),F7,0)+IF(OR(D8="X",D8="x"),F8,0)+IF(OR(D9="X",D9="x"),F9,0)</f>
        <v>3</v>
      </c>
      <c r="G10" s="77" t="s">
        <v>89</v>
      </c>
      <c r="H10" s="2">
        <f>2*(COUNTIF(D7:D9,"X"))</f>
        <v>4</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WqIioYk8t0EYSuSdKvuC1A3wGJK7ZkE3xsMaCH1U1atuM3XNSsp6EVeyeDY5CQBb2QhjxHtCuHbEBpGNkCpiSg==" saltValue="nznw7UnJ84oUpBCpRg5JMQ=="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125</v>
      </c>
      <c r="B2" s="671"/>
      <c r="C2" s="671"/>
      <c r="D2" s="671"/>
      <c r="E2" s="671"/>
      <c r="F2" s="671"/>
      <c r="G2" s="671"/>
      <c r="H2" s="671"/>
      <c r="I2" s="671"/>
      <c r="J2" s="671"/>
      <c r="K2" s="672" t="s">
        <v>54</v>
      </c>
      <c r="L2" s="673"/>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74" t="s">
        <v>98</v>
      </c>
      <c r="D4" s="675"/>
      <c r="E4" s="676"/>
      <c r="F4" s="675"/>
      <c r="G4" s="675"/>
      <c r="H4" s="675"/>
      <c r="I4" s="675"/>
      <c r="J4" s="675"/>
      <c r="K4" s="675"/>
      <c r="L4" s="677"/>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289" t="s">
        <v>184</v>
      </c>
      <c r="D7" s="307" t="s">
        <v>293</v>
      </c>
      <c r="E7" s="308">
        <v>1</v>
      </c>
      <c r="F7" s="312">
        <v>1</v>
      </c>
      <c r="G7" s="623"/>
      <c r="H7" s="624"/>
      <c r="I7" s="624"/>
      <c r="J7" s="624"/>
      <c r="K7" s="624"/>
      <c r="L7" s="625"/>
      <c r="M7" s="21"/>
      <c r="N7" s="622"/>
      <c r="O7" s="622"/>
      <c r="P7" s="622"/>
      <c r="Q7" s="622"/>
    </row>
    <row r="8" spans="1:17" ht="30" customHeight="1" thickBot="1" x14ac:dyDescent="0.35">
      <c r="A8" s="10"/>
      <c r="B8" s="12">
        <v>2</v>
      </c>
      <c r="C8" s="289" t="s">
        <v>199</v>
      </c>
      <c r="D8" s="310" t="s">
        <v>293</v>
      </c>
      <c r="E8" s="311">
        <v>1</v>
      </c>
      <c r="F8" s="312">
        <v>0</v>
      </c>
      <c r="G8" s="623"/>
      <c r="H8" s="624"/>
      <c r="I8" s="624"/>
      <c r="J8" s="624"/>
      <c r="K8" s="624"/>
      <c r="L8" s="625"/>
      <c r="M8" s="21"/>
      <c r="N8" s="622"/>
      <c r="O8" s="622"/>
      <c r="P8" s="622"/>
      <c r="Q8" s="622"/>
    </row>
    <row r="9" spans="1:17" x14ac:dyDescent="0.3">
      <c r="B9" s="12"/>
      <c r="C9" s="15" t="s">
        <v>0</v>
      </c>
      <c r="D9" s="94"/>
      <c r="E9" s="94"/>
      <c r="F9" s="71">
        <f>IF(OR(D7="X",D7="x"),F7,0)+IF(OR(D8="X",D8="x"),F8,0)</f>
        <v>1</v>
      </c>
      <c r="G9" s="77" t="s">
        <v>89</v>
      </c>
      <c r="H9" s="2">
        <f>2*(COUNTIF(D7:D8,"X"))</f>
        <v>4</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hQIPzFJqeqxn5jKOIe3MW1O4cKg8buUiILxq3l9FPLHogDw8ivchcXU9Lw5XSQpk5MJ1oIX/dFlQey5G4ED9Xg==" saltValue="JTNizjrHQbmbSOu+nMmuSg=="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328</v>
      </c>
      <c r="B2" s="671"/>
      <c r="C2" s="671"/>
      <c r="D2" s="671"/>
      <c r="E2" s="671"/>
      <c r="F2" s="671"/>
      <c r="G2" s="671"/>
      <c r="H2" s="671"/>
      <c r="I2" s="671"/>
      <c r="J2" s="671"/>
      <c r="K2" s="672" t="s">
        <v>55</v>
      </c>
      <c r="L2" s="673"/>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74" t="s">
        <v>97</v>
      </c>
      <c r="D4" s="675"/>
      <c r="E4" s="676"/>
      <c r="F4" s="675"/>
      <c r="G4" s="675"/>
      <c r="H4" s="675"/>
      <c r="I4" s="675"/>
      <c r="J4" s="675"/>
      <c r="K4" s="675"/>
      <c r="L4" s="677"/>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200</v>
      </c>
      <c r="D7" s="307" t="s">
        <v>293</v>
      </c>
      <c r="E7" s="308">
        <v>2</v>
      </c>
      <c r="F7" s="312">
        <v>1</v>
      </c>
      <c r="G7" s="623"/>
      <c r="H7" s="624"/>
      <c r="I7" s="624"/>
      <c r="J7" s="624"/>
      <c r="K7" s="624"/>
      <c r="L7" s="625"/>
      <c r="M7" s="21"/>
      <c r="N7" s="622"/>
      <c r="O7" s="622"/>
      <c r="P7" s="622"/>
      <c r="Q7" s="622"/>
    </row>
    <row r="8" spans="1:17" ht="30" customHeight="1" thickBot="1" x14ac:dyDescent="0.35">
      <c r="A8" s="10"/>
      <c r="B8" s="12">
        <v>2</v>
      </c>
      <c r="C8" s="289" t="s">
        <v>322</v>
      </c>
      <c r="D8" s="314"/>
      <c r="E8" s="311"/>
      <c r="F8" s="312"/>
      <c r="G8" s="623"/>
      <c r="H8" s="624"/>
      <c r="I8" s="624"/>
      <c r="J8" s="624"/>
      <c r="K8" s="624"/>
      <c r="L8" s="625"/>
      <c r="M8" s="21"/>
      <c r="N8" s="622"/>
      <c r="O8" s="622"/>
      <c r="P8" s="622"/>
      <c r="Q8" s="622"/>
    </row>
    <row r="9" spans="1:17" x14ac:dyDescent="0.3">
      <c r="B9" s="12"/>
      <c r="C9" s="15" t="s">
        <v>0</v>
      </c>
      <c r="D9" s="94"/>
      <c r="E9" s="94"/>
      <c r="F9" s="71">
        <f>IF(OR(D7="X",D7="x"),F7,0)+IF(OR(D8="X",D8="x"),F8,0)</f>
        <v>1</v>
      </c>
      <c r="G9" s="77" t="s">
        <v>89</v>
      </c>
      <c r="H9" s="2">
        <f>2*(COUNTIF(D7:D8,"X"))</f>
        <v>2</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SGEmrNVDZtRWHy/p4YvTMWJxstwjWb445NQUf+hDZCZ7mYG8dSx0O6wMKnOkeDUiuQap+c2mqgU6Dwt3x1uHIg==" saltValue="/t9tK9MWGg/KU3wXDKD6ew=="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36.75" customHeight="1" x14ac:dyDescent="0.3">
      <c r="A2" s="670" t="s">
        <v>101</v>
      </c>
      <c r="B2" s="671"/>
      <c r="C2" s="671"/>
      <c r="D2" s="671"/>
      <c r="E2" s="671"/>
      <c r="F2" s="671"/>
      <c r="G2" s="671"/>
      <c r="H2" s="671"/>
      <c r="I2" s="671"/>
      <c r="J2" s="671"/>
      <c r="K2" s="682" t="s">
        <v>68</v>
      </c>
      <c r="L2" s="683"/>
      <c r="N2" s="237" t="s">
        <v>146</v>
      </c>
      <c r="O2" s="268">
        <v>2</v>
      </c>
    </row>
    <row r="3" spans="1:17" x14ac:dyDescent="0.3">
      <c r="A3" s="6"/>
      <c r="B3" s="7"/>
      <c r="C3" s="7"/>
      <c r="D3" s="7"/>
      <c r="E3" s="7"/>
      <c r="F3" s="7"/>
      <c r="G3" s="8"/>
      <c r="H3" s="8"/>
      <c r="I3" s="8"/>
      <c r="J3" s="9"/>
      <c r="N3" s="238" t="s">
        <v>147</v>
      </c>
      <c r="O3" s="265">
        <v>1</v>
      </c>
    </row>
    <row r="4" spans="1:17" ht="15" customHeight="1" x14ac:dyDescent="0.3">
      <c r="A4" s="10"/>
      <c r="B4" s="7"/>
      <c r="C4" s="674" t="s">
        <v>84</v>
      </c>
      <c r="D4" s="675"/>
      <c r="E4" s="676"/>
      <c r="F4" s="675"/>
      <c r="G4" s="675"/>
      <c r="H4" s="675"/>
      <c r="I4" s="675"/>
      <c r="J4" s="675"/>
      <c r="K4" s="675"/>
      <c r="L4" s="677"/>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188</v>
      </c>
      <c r="D7" s="307" t="s">
        <v>293</v>
      </c>
      <c r="E7" s="308">
        <v>2</v>
      </c>
      <c r="F7" s="312">
        <v>2</v>
      </c>
      <c r="G7" s="623"/>
      <c r="H7" s="624"/>
      <c r="I7" s="624"/>
      <c r="J7" s="624"/>
      <c r="K7" s="624"/>
      <c r="L7" s="625"/>
      <c r="M7" s="21"/>
      <c r="N7" s="622"/>
      <c r="O7" s="622"/>
      <c r="P7" s="622"/>
      <c r="Q7" s="622"/>
    </row>
    <row r="8" spans="1:17" ht="30" customHeight="1" thickBot="1" x14ac:dyDescent="0.35">
      <c r="A8" s="10"/>
      <c r="B8" s="12">
        <v>2</v>
      </c>
      <c r="C8" s="289" t="s">
        <v>189</v>
      </c>
      <c r="D8" s="314"/>
      <c r="E8" s="311"/>
      <c r="F8" s="312"/>
      <c r="G8" s="623"/>
      <c r="H8" s="624"/>
      <c r="I8" s="624"/>
      <c r="J8" s="624"/>
      <c r="K8" s="624"/>
      <c r="L8" s="625"/>
      <c r="M8" s="21"/>
      <c r="N8" s="622"/>
      <c r="O8" s="622"/>
      <c r="P8" s="622"/>
      <c r="Q8" s="622"/>
    </row>
    <row r="9" spans="1:17" x14ac:dyDescent="0.3">
      <c r="B9" s="12"/>
      <c r="C9" s="15" t="s">
        <v>0</v>
      </c>
      <c r="D9" s="94"/>
      <c r="E9" s="94"/>
      <c r="F9" s="71">
        <f>IF(OR(D7="X",D7="x"),F7,0)+IF(OR(D8="X",D8="x"),F8,0)</f>
        <v>2</v>
      </c>
      <c r="G9" s="77" t="s">
        <v>89</v>
      </c>
      <c r="H9" s="2">
        <f>2*(COUNTIF(D7:D8,"X"))</f>
        <v>2</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sfNadsDo5PVCwvb14MvVetcpQn8+F++03v+OVgRHWM121rPJ8qssaqFzk62duE+YPoXMpR1IY9x3UYkSVkrwFA==" saltValue="4gVYtA+UnfzGovuenmQj9w=="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64</v>
      </c>
      <c r="B2" s="671"/>
      <c r="C2" s="671"/>
      <c r="D2" s="671"/>
      <c r="E2" s="671"/>
      <c r="F2" s="671"/>
      <c r="G2" s="671"/>
      <c r="H2" s="671"/>
      <c r="I2" s="671"/>
      <c r="J2" s="671"/>
      <c r="K2" s="672" t="s">
        <v>69</v>
      </c>
      <c r="L2" s="67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74" t="s">
        <v>96</v>
      </c>
      <c r="D4" s="675"/>
      <c r="E4" s="676"/>
      <c r="F4" s="675"/>
      <c r="G4" s="675"/>
      <c r="H4" s="675"/>
      <c r="I4" s="675"/>
      <c r="J4" s="675"/>
      <c r="K4" s="675"/>
      <c r="L4" s="677"/>
      <c r="N4" s="74"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185</v>
      </c>
      <c r="D7" s="307" t="s">
        <v>293</v>
      </c>
      <c r="E7" s="308">
        <v>1</v>
      </c>
      <c r="F7" s="312">
        <v>1</v>
      </c>
      <c r="G7" s="623"/>
      <c r="H7" s="624"/>
      <c r="I7" s="624"/>
      <c r="J7" s="624"/>
      <c r="K7" s="624"/>
      <c r="L7" s="625"/>
      <c r="M7" s="21"/>
      <c r="N7" s="622"/>
      <c r="O7" s="622"/>
      <c r="P7" s="622"/>
      <c r="Q7" s="622"/>
    </row>
    <row r="8" spans="1:17" ht="30" customHeight="1" x14ac:dyDescent="0.3">
      <c r="A8" s="10"/>
      <c r="B8" s="12">
        <v>2</v>
      </c>
      <c r="C8" s="14" t="s">
        <v>186</v>
      </c>
      <c r="D8" s="307" t="s">
        <v>293</v>
      </c>
      <c r="E8" s="308">
        <v>1</v>
      </c>
      <c r="F8" s="312">
        <v>1</v>
      </c>
      <c r="G8" s="623"/>
      <c r="H8" s="624"/>
      <c r="I8" s="624"/>
      <c r="J8" s="624"/>
      <c r="K8" s="624"/>
      <c r="L8" s="625"/>
      <c r="M8" s="21"/>
      <c r="N8" s="622"/>
      <c r="O8" s="622"/>
      <c r="P8" s="622"/>
      <c r="Q8" s="622"/>
    </row>
    <row r="9" spans="1:17" ht="30" customHeight="1" thickBot="1" x14ac:dyDescent="0.35">
      <c r="A9" s="10"/>
      <c r="B9" s="12">
        <v>3</v>
      </c>
      <c r="C9" s="14" t="s">
        <v>187</v>
      </c>
      <c r="D9" s="310" t="s">
        <v>293</v>
      </c>
      <c r="E9" s="311">
        <v>1</v>
      </c>
      <c r="F9" s="312">
        <v>0</v>
      </c>
      <c r="G9" s="623"/>
      <c r="H9" s="624"/>
      <c r="I9" s="624"/>
      <c r="J9" s="624"/>
      <c r="K9" s="624"/>
      <c r="L9" s="625"/>
      <c r="M9" s="21"/>
      <c r="N9" s="622"/>
      <c r="O9" s="622"/>
      <c r="P9" s="622"/>
      <c r="Q9" s="622"/>
    </row>
    <row r="10" spans="1:17" x14ac:dyDescent="0.3">
      <c r="B10" s="12"/>
      <c r="C10" s="15" t="s">
        <v>0</v>
      </c>
      <c r="D10" s="2"/>
      <c r="E10" s="71"/>
      <c r="F10" s="71">
        <f>IF(OR(D7="X",D7="x"),F7,0)+IF(OR(D8="X",D8="x"),F8,0)+IF(OR(D9="X",D9="x"),F9,0)</f>
        <v>2</v>
      </c>
      <c r="G10" s="77" t="s">
        <v>89</v>
      </c>
      <c r="H10" s="2">
        <f>2*(COUNTIF(D7:D9,"X"))</f>
        <v>6</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Z5RIHL83NyoxiDiwNgWrgHVJdQOtWpoqJoVhkb+bHB6xUM5ZY8q+BdNmOdOFVkpXW1fp/TFaJGXKPK97tLgPig==" saltValue="haZ7+mb2lWFSv2eHTs0Z0w=="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59</v>
      </c>
      <c r="B2" s="671"/>
      <c r="C2" s="671"/>
      <c r="D2" s="671"/>
      <c r="E2" s="671"/>
      <c r="F2" s="671"/>
      <c r="G2" s="671"/>
      <c r="H2" s="671"/>
      <c r="I2" s="671"/>
      <c r="J2" s="671"/>
      <c r="K2" s="672" t="s">
        <v>56</v>
      </c>
      <c r="L2" s="67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74" t="s">
        <v>100</v>
      </c>
      <c r="D4" s="675"/>
      <c r="E4" s="676"/>
      <c r="F4" s="675"/>
      <c r="G4" s="675"/>
      <c r="H4" s="675"/>
      <c r="I4" s="675"/>
      <c r="J4" s="675"/>
      <c r="K4" s="675"/>
      <c r="L4" s="677"/>
      <c r="N4" s="74"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289" t="s">
        <v>190</v>
      </c>
      <c r="D7" s="307" t="s">
        <v>293</v>
      </c>
      <c r="E7" s="308">
        <v>2</v>
      </c>
      <c r="F7" s="312">
        <v>2</v>
      </c>
      <c r="G7" s="623"/>
      <c r="H7" s="624"/>
      <c r="I7" s="624"/>
      <c r="J7" s="624"/>
      <c r="K7" s="624"/>
      <c r="L7" s="625"/>
      <c r="M7" s="21"/>
      <c r="N7" s="622"/>
      <c r="O7" s="622"/>
      <c r="P7" s="622"/>
      <c r="Q7" s="622"/>
    </row>
    <row r="8" spans="1:17" ht="30" customHeight="1" x14ac:dyDescent="0.3">
      <c r="A8" s="10"/>
      <c r="B8" s="12">
        <v>2</v>
      </c>
      <c r="C8" s="14" t="s">
        <v>323</v>
      </c>
      <c r="D8" s="307" t="s">
        <v>293</v>
      </c>
      <c r="E8" s="308">
        <v>2</v>
      </c>
      <c r="F8" s="312">
        <v>2</v>
      </c>
      <c r="G8" s="623"/>
      <c r="H8" s="624"/>
      <c r="I8" s="624"/>
      <c r="J8" s="624"/>
      <c r="K8" s="624"/>
      <c r="L8" s="625"/>
      <c r="M8" s="21"/>
      <c r="N8" s="622"/>
      <c r="O8" s="622"/>
      <c r="P8" s="622"/>
      <c r="Q8" s="622"/>
    </row>
    <row r="9" spans="1:17" ht="30" customHeight="1" thickBot="1" x14ac:dyDescent="0.35">
      <c r="A9" s="10"/>
      <c r="B9" s="12">
        <v>3</v>
      </c>
      <c r="C9" s="14" t="s">
        <v>191</v>
      </c>
      <c r="D9" s="314"/>
      <c r="E9" s="311"/>
      <c r="F9" s="312"/>
      <c r="G9" s="623"/>
      <c r="H9" s="624"/>
      <c r="I9" s="624"/>
      <c r="J9" s="624"/>
      <c r="K9" s="624"/>
      <c r="L9" s="625"/>
      <c r="M9" s="21"/>
      <c r="N9" s="622"/>
      <c r="O9" s="622"/>
      <c r="P9" s="622"/>
      <c r="Q9" s="622"/>
    </row>
    <row r="10" spans="1:17" x14ac:dyDescent="0.3">
      <c r="B10" s="12"/>
      <c r="C10" s="15" t="s">
        <v>0</v>
      </c>
      <c r="D10" s="2"/>
      <c r="E10" s="71"/>
      <c r="F10" s="71">
        <f>IF(OR(D7="X",D7="x"),F7,0)+IF(OR(D8="X",D8="x"),F8,0)+IF(OR(D9="X",D9="x"),F9,0)</f>
        <v>4</v>
      </c>
      <c r="G10" s="77" t="s">
        <v>89</v>
      </c>
      <c r="H10" s="2">
        <f>2*(COUNTIF(D7:D9,"X"))</f>
        <v>4</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ii0FfCKKCfajpALBnLKCOYLvX+lOf8GeYL/li1kZpq/qIpuD/o7gxJO8iir8/WTS3+FpaNE8M7LqRR9Yvb+wXw==" saltValue="fAP8VKassX2mpNM16TygSw=="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4"/>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16</v>
      </c>
      <c r="B2" s="671"/>
      <c r="C2" s="671"/>
      <c r="D2" s="671"/>
      <c r="E2" s="671"/>
      <c r="F2" s="671"/>
      <c r="G2" s="671"/>
      <c r="H2" s="671"/>
      <c r="I2" s="671"/>
      <c r="J2" s="671"/>
      <c r="K2" s="672" t="s">
        <v>57</v>
      </c>
      <c r="L2" s="673"/>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74" t="s">
        <v>138</v>
      </c>
      <c r="D4" s="675"/>
      <c r="E4" s="676"/>
      <c r="F4" s="675"/>
      <c r="G4" s="675"/>
      <c r="H4" s="675"/>
      <c r="I4" s="675"/>
      <c r="J4" s="675"/>
      <c r="K4" s="675"/>
      <c r="L4" s="677"/>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324</v>
      </c>
      <c r="D7" s="307" t="s">
        <v>293</v>
      </c>
      <c r="E7" s="308">
        <v>2</v>
      </c>
      <c r="F7" s="312">
        <v>1</v>
      </c>
      <c r="G7" s="623"/>
      <c r="H7" s="624"/>
      <c r="I7" s="624"/>
      <c r="J7" s="624"/>
      <c r="K7" s="624"/>
      <c r="L7" s="625"/>
      <c r="M7" s="21"/>
      <c r="N7" s="622"/>
      <c r="O7" s="622"/>
      <c r="P7" s="622"/>
      <c r="Q7" s="622"/>
    </row>
    <row r="8" spans="1:17" ht="30" customHeight="1" x14ac:dyDescent="0.3">
      <c r="A8" s="10"/>
      <c r="B8" s="12">
        <v>2</v>
      </c>
      <c r="C8" s="289" t="s">
        <v>327</v>
      </c>
      <c r="D8" s="307" t="s">
        <v>293</v>
      </c>
      <c r="E8" s="308">
        <v>1</v>
      </c>
      <c r="F8" s="312">
        <v>1</v>
      </c>
      <c r="G8" s="623"/>
      <c r="H8" s="624"/>
      <c r="I8" s="624"/>
      <c r="J8" s="624"/>
      <c r="K8" s="624"/>
      <c r="L8" s="625"/>
      <c r="M8" s="21"/>
      <c r="N8" s="622"/>
      <c r="O8" s="622"/>
      <c r="P8" s="622"/>
      <c r="Q8" s="622"/>
    </row>
    <row r="9" spans="1:17" ht="30" customHeight="1" x14ac:dyDescent="0.3">
      <c r="A9" s="10"/>
      <c r="B9" s="12">
        <v>3</v>
      </c>
      <c r="C9" s="289" t="s">
        <v>325</v>
      </c>
      <c r="D9" s="318"/>
      <c r="E9" s="319"/>
      <c r="F9" s="312"/>
      <c r="G9" s="623"/>
      <c r="H9" s="624"/>
      <c r="I9" s="624"/>
      <c r="J9" s="624"/>
      <c r="K9" s="624"/>
      <c r="L9" s="625"/>
      <c r="M9" s="21"/>
      <c r="N9" s="622"/>
      <c r="O9" s="622"/>
      <c r="P9" s="622"/>
      <c r="Q9" s="622"/>
    </row>
    <row r="10" spans="1:17" ht="30" customHeight="1" thickBot="1" x14ac:dyDescent="0.35">
      <c r="A10" s="10"/>
      <c r="B10" s="12">
        <v>4</v>
      </c>
      <c r="C10" s="14" t="s">
        <v>326</v>
      </c>
      <c r="D10" s="310" t="s">
        <v>293</v>
      </c>
      <c r="E10" s="311">
        <v>1</v>
      </c>
      <c r="F10" s="312">
        <v>1</v>
      </c>
      <c r="G10" s="623"/>
      <c r="H10" s="624"/>
      <c r="I10" s="624"/>
      <c r="J10" s="624"/>
      <c r="K10" s="624"/>
      <c r="L10" s="625"/>
      <c r="M10" s="21"/>
      <c r="N10" s="622"/>
      <c r="O10" s="622"/>
      <c r="P10" s="622"/>
      <c r="Q10" s="622"/>
    </row>
    <row r="11" spans="1:17" x14ac:dyDescent="0.3">
      <c r="B11" s="12"/>
      <c r="C11" s="15" t="s">
        <v>0</v>
      </c>
      <c r="D11" s="2"/>
      <c r="E11" s="71"/>
      <c r="F11" s="71">
        <f>IF(OR(D7="X",D7="x"),F7,0)+IF(OR(D8="X",D8="x"),F8,0)+IF(OR(D9="X",D9="x"),F9,0)+IF(OR(D10="X",D10="x"),F10,0)</f>
        <v>3</v>
      </c>
      <c r="G11" s="77" t="s">
        <v>89</v>
      </c>
      <c r="H11" s="2">
        <f>2*(COUNTIF(D7:D10,"X"))</f>
        <v>6</v>
      </c>
      <c r="I11" s="16" t="s">
        <v>93</v>
      </c>
      <c r="J11" s="17" t="s">
        <v>92</v>
      </c>
      <c r="K11" s="18">
        <f xml:space="preserve"> 2*ROWS(F7:F10)</f>
        <v>8</v>
      </c>
      <c r="L11" s="19" t="s">
        <v>94</v>
      </c>
    </row>
    <row r="12" spans="1:17" x14ac:dyDescent="0.3">
      <c r="B12" s="12"/>
    </row>
    <row r="14" spans="1:17" x14ac:dyDescent="0.3">
      <c r="F14" s="76"/>
      <c r="H14" s="76"/>
      <c r="I14" s="76"/>
    </row>
  </sheetData>
  <sheetProtection algorithmName="SHA-512" hashValue="/7F1aHmfYxE4GZCuF4hxOzXX/1SUM/EgxQR56NKvlHkWMhYPxxU8y9Xpj1t1HsF3p1n5j2RdACMJOQu5egcFxA==" saltValue="ppMsLJzM8gb1Qnq0TsZuog==" spinCount="100000" sheet="1" objects="1" scenarios="1" formatRows="0"/>
  <dataConsolidate/>
  <mergeCells count="13">
    <mergeCell ref="G7:L7"/>
    <mergeCell ref="N7:Q7"/>
    <mergeCell ref="A2:J2"/>
    <mergeCell ref="K2:L2"/>
    <mergeCell ref="C4:L4"/>
    <mergeCell ref="G6:L6"/>
    <mergeCell ref="N6:Q6"/>
    <mergeCell ref="G10:L10"/>
    <mergeCell ref="N10:Q10"/>
    <mergeCell ref="G8:L8"/>
    <mergeCell ref="N8:Q8"/>
    <mergeCell ref="G9:L9"/>
    <mergeCell ref="N9:Q9"/>
  </mergeCells>
  <conditionalFormatting sqref="E7:F10">
    <cfRule type="colorScale" priority="3">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10">
      <formula1>$O$2:$O$4</formula1>
    </dataValidation>
    <dataValidation type="list" allowBlank="1" showInputMessage="1" showErrorMessage="1" sqref="D7:D10">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61</v>
      </c>
      <c r="B2" s="671"/>
      <c r="C2" s="671"/>
      <c r="D2" s="671"/>
      <c r="E2" s="671"/>
      <c r="F2" s="671"/>
      <c r="G2" s="671"/>
      <c r="H2" s="671"/>
      <c r="I2" s="671"/>
      <c r="J2" s="671"/>
      <c r="K2" s="672" t="s">
        <v>58</v>
      </c>
      <c r="L2" s="673"/>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74" t="s">
        <v>149</v>
      </c>
      <c r="D4" s="675"/>
      <c r="E4" s="676"/>
      <c r="F4" s="675"/>
      <c r="G4" s="675"/>
      <c r="H4" s="675"/>
      <c r="I4" s="675"/>
      <c r="J4" s="675"/>
      <c r="K4" s="675"/>
      <c r="L4" s="677"/>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42" customHeight="1" x14ac:dyDescent="0.3">
      <c r="A7" s="10"/>
      <c r="B7" s="12">
        <v>1</v>
      </c>
      <c r="C7" s="67" t="s">
        <v>329</v>
      </c>
      <c r="D7" s="307" t="s">
        <v>293</v>
      </c>
      <c r="E7" s="308">
        <v>1</v>
      </c>
      <c r="F7" s="312">
        <v>1</v>
      </c>
      <c r="G7" s="623"/>
      <c r="H7" s="624"/>
      <c r="I7" s="624"/>
      <c r="J7" s="624"/>
      <c r="K7" s="624"/>
      <c r="L7" s="625"/>
      <c r="M7" s="21"/>
      <c r="N7" s="622"/>
      <c r="O7" s="622"/>
      <c r="P7" s="622"/>
      <c r="Q7" s="622"/>
    </row>
    <row r="8" spans="1:17" ht="43.5" customHeight="1" x14ac:dyDescent="0.3">
      <c r="A8" s="10"/>
      <c r="B8" s="12">
        <v>2</v>
      </c>
      <c r="C8" s="289" t="s">
        <v>330</v>
      </c>
      <c r="D8" s="313"/>
      <c r="E8" s="308"/>
      <c r="F8" s="312"/>
      <c r="G8" s="623"/>
      <c r="H8" s="624"/>
      <c r="I8" s="624"/>
      <c r="J8" s="624"/>
      <c r="K8" s="624"/>
      <c r="L8" s="625"/>
      <c r="M8" s="21"/>
      <c r="N8" s="622"/>
      <c r="O8" s="622"/>
      <c r="P8" s="622"/>
      <c r="Q8" s="622"/>
    </row>
    <row r="9" spans="1:17" ht="30" customHeight="1" thickBot="1" x14ac:dyDescent="0.35">
      <c r="A9" s="10"/>
      <c r="B9" s="12">
        <v>3</v>
      </c>
      <c r="C9" s="14" t="s">
        <v>201</v>
      </c>
      <c r="D9" s="314"/>
      <c r="E9" s="311"/>
      <c r="F9" s="312"/>
      <c r="G9" s="623"/>
      <c r="H9" s="624"/>
      <c r="I9" s="624"/>
      <c r="J9" s="624"/>
      <c r="K9" s="624"/>
      <c r="L9" s="625"/>
      <c r="M9" s="21"/>
      <c r="N9" s="622"/>
      <c r="O9" s="622"/>
      <c r="P9" s="622"/>
      <c r="Q9" s="622"/>
    </row>
    <row r="10" spans="1:17" x14ac:dyDescent="0.3">
      <c r="B10" s="12"/>
      <c r="C10" s="15" t="s">
        <v>0</v>
      </c>
      <c r="D10" s="2"/>
      <c r="E10" s="71"/>
      <c r="F10" s="71">
        <f>IF(OR(D7="X",D7="x"),F7,0)+IF(OR(D8="X",D8="x"),F8,0)+IF(OR(D9="X",D9="x"),F9,0)</f>
        <v>1</v>
      </c>
      <c r="G10" s="77" t="s">
        <v>89</v>
      </c>
      <c r="H10" s="2">
        <f>2*(COUNTIF(D7:D9,"X"))</f>
        <v>2</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DJSL5d1NdYlVdWRu3RtFnsuOkGY3YPeCUUJE7N5ZULqBwBnpU1ICXEfESulYm8vknnP6oAH73ob1/2HuB6Fk3w==" saltValue="iYTPrjyyeYT0OF58k/XaYw=="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0" tint="-0.14999847407452621"/>
  </sheetPr>
  <dimension ref="A1:H54"/>
  <sheetViews>
    <sheetView showGridLines="0" view="pageLayout" topLeftCell="A10" zoomScaleNormal="90" workbookViewId="0">
      <selection activeCell="A3" sqref="A3:G3"/>
    </sheetView>
  </sheetViews>
  <sheetFormatPr baseColWidth="10" defaultColWidth="9.140625" defaultRowHeight="15" x14ac:dyDescent="0.25"/>
  <cols>
    <col min="1" max="1" width="31.140625" style="5" customWidth="1"/>
    <col min="2" max="7" width="13.28515625" style="5" customWidth="1"/>
    <col min="8" max="8" width="9.7109375" style="5" customWidth="1"/>
    <col min="9" max="16384" width="9.140625" style="5"/>
  </cols>
  <sheetData>
    <row r="1" spans="1:8" ht="15.75" x14ac:dyDescent="0.25">
      <c r="A1" s="138" t="s">
        <v>196</v>
      </c>
      <c r="B1" s="139"/>
      <c r="C1" s="139"/>
      <c r="D1" s="139"/>
      <c r="E1" s="139"/>
      <c r="F1" s="139"/>
      <c r="G1" s="139"/>
    </row>
    <row r="2" spans="1:8" x14ac:dyDescent="0.25">
      <c r="A2" s="140"/>
      <c r="B2" s="140"/>
      <c r="C2" s="140"/>
      <c r="D2" s="140"/>
      <c r="E2" s="140"/>
      <c r="F2" s="140"/>
      <c r="G2" s="140"/>
      <c r="H2" s="29"/>
    </row>
    <row r="3" spans="1:8" ht="15.75" x14ac:dyDescent="0.25">
      <c r="A3" s="602" t="s">
        <v>102</v>
      </c>
      <c r="B3" s="603"/>
      <c r="C3" s="603"/>
      <c r="D3" s="603"/>
      <c r="E3" s="603"/>
      <c r="F3" s="603"/>
      <c r="G3" s="604"/>
      <c r="H3" s="29"/>
    </row>
    <row r="4" spans="1:8" ht="16.5" x14ac:dyDescent="0.25">
      <c r="A4" s="141"/>
      <c r="B4" s="141"/>
      <c r="C4" s="141"/>
      <c r="D4" s="141"/>
      <c r="E4" s="141"/>
      <c r="F4" s="141"/>
      <c r="G4" s="141"/>
      <c r="H4" s="29"/>
    </row>
    <row r="5" spans="1:8" x14ac:dyDescent="0.25">
      <c r="A5" s="142" t="s">
        <v>104</v>
      </c>
      <c r="B5" s="601" t="s">
        <v>126</v>
      </c>
      <c r="C5" s="601"/>
      <c r="D5" s="601"/>
      <c r="E5" s="601"/>
      <c r="F5" s="601"/>
      <c r="G5" s="601"/>
      <c r="H5" s="29"/>
    </row>
    <row r="6" spans="1:8" ht="16.5" x14ac:dyDescent="0.25">
      <c r="A6" s="141"/>
      <c r="B6" s="141"/>
      <c r="C6" s="141"/>
      <c r="D6" s="141"/>
      <c r="E6" s="141"/>
      <c r="F6" s="141"/>
      <c r="G6" s="141"/>
      <c r="H6" s="29"/>
    </row>
    <row r="7" spans="1:8" ht="16.5" x14ac:dyDescent="0.25">
      <c r="A7" s="143" t="s">
        <v>116</v>
      </c>
      <c r="B7" s="144"/>
      <c r="C7" s="144"/>
      <c r="D7" s="145"/>
      <c r="E7" s="145"/>
      <c r="F7" s="145"/>
      <c r="G7" s="146"/>
      <c r="H7" s="29"/>
    </row>
    <row r="8" spans="1:8" ht="16.5" x14ac:dyDescent="0.25">
      <c r="A8" s="147" t="s">
        <v>305</v>
      </c>
      <c r="B8" s="148" t="s">
        <v>293</v>
      </c>
      <c r="C8" s="139"/>
      <c r="D8" s="147" t="s">
        <v>303</v>
      </c>
      <c r="E8" s="148"/>
      <c r="F8" s="149"/>
      <c r="G8" s="150"/>
      <c r="H8" s="29"/>
    </row>
    <row r="9" spans="1:8" ht="16.5" x14ac:dyDescent="0.25">
      <c r="A9" s="147" t="s">
        <v>306</v>
      </c>
      <c r="B9" s="148"/>
      <c r="C9" s="139"/>
      <c r="D9" s="147" t="s">
        <v>304</v>
      </c>
      <c r="E9" s="148"/>
      <c r="F9" s="149"/>
      <c r="G9" s="150"/>
      <c r="H9" s="29"/>
    </row>
    <row r="10" spans="1:8" ht="16.5" x14ac:dyDescent="0.25">
      <c r="A10" s="151" t="s">
        <v>307</v>
      </c>
      <c r="B10" s="152"/>
      <c r="C10" s="151"/>
      <c r="D10" s="153"/>
      <c r="E10" s="154"/>
      <c r="F10" s="153"/>
      <c r="G10" s="155"/>
      <c r="H10" s="29"/>
    </row>
    <row r="11" spans="1:8" ht="16.5" x14ac:dyDescent="0.25">
      <c r="A11" s="79"/>
      <c r="B11" s="79"/>
      <c r="C11" s="79"/>
      <c r="D11" s="79"/>
      <c r="E11" s="79"/>
      <c r="F11" s="79"/>
      <c r="G11" s="79"/>
      <c r="H11" s="29"/>
    </row>
    <row r="12" spans="1:8" x14ac:dyDescent="0.25">
      <c r="A12" s="156" t="s">
        <v>111</v>
      </c>
      <c r="B12" s="157"/>
      <c r="C12" s="157"/>
      <c r="D12" s="157"/>
      <c r="E12" s="157"/>
      <c r="F12" s="157"/>
      <c r="G12" s="158"/>
      <c r="H12" s="29"/>
    </row>
    <row r="13" spans="1:8" x14ac:dyDescent="0.25">
      <c r="A13" s="609"/>
      <c r="B13" s="610"/>
      <c r="C13" s="610"/>
      <c r="D13" s="610"/>
      <c r="E13" s="610"/>
      <c r="F13" s="610"/>
      <c r="G13" s="611"/>
      <c r="H13" s="29"/>
    </row>
    <row r="14" spans="1:8" x14ac:dyDescent="0.25">
      <c r="A14" s="615"/>
      <c r="B14" s="616"/>
      <c r="C14" s="616"/>
      <c r="D14" s="616"/>
      <c r="E14" s="616"/>
      <c r="F14" s="616"/>
      <c r="G14" s="617"/>
      <c r="H14" s="29"/>
    </row>
    <row r="15" spans="1:8" x14ac:dyDescent="0.25">
      <c r="A15" s="615"/>
      <c r="B15" s="616"/>
      <c r="C15" s="616"/>
      <c r="D15" s="616"/>
      <c r="E15" s="616"/>
      <c r="F15" s="616"/>
      <c r="G15" s="617"/>
      <c r="H15" s="29"/>
    </row>
    <row r="16" spans="1:8" x14ac:dyDescent="0.25">
      <c r="A16" s="615"/>
      <c r="B16" s="616"/>
      <c r="C16" s="616"/>
      <c r="D16" s="616"/>
      <c r="E16" s="616"/>
      <c r="F16" s="616"/>
      <c r="G16" s="617"/>
      <c r="H16" s="29"/>
    </row>
    <row r="17" spans="1:8" x14ac:dyDescent="0.25">
      <c r="A17" s="612"/>
      <c r="B17" s="613"/>
      <c r="C17" s="613"/>
      <c r="D17" s="613"/>
      <c r="E17" s="613"/>
      <c r="F17" s="613"/>
      <c r="G17" s="614"/>
      <c r="H17" s="29"/>
    </row>
    <row r="18" spans="1:8" x14ac:dyDescent="0.25">
      <c r="A18" s="159"/>
      <c r="B18" s="159"/>
      <c r="C18" s="159"/>
      <c r="D18" s="159"/>
      <c r="E18" s="159"/>
      <c r="F18" s="159"/>
      <c r="G18" s="159"/>
      <c r="H18" s="29"/>
    </row>
    <row r="19" spans="1:8" ht="34.5" customHeight="1" x14ac:dyDescent="0.25">
      <c r="A19" s="358" t="s">
        <v>363</v>
      </c>
      <c r="B19" s="618"/>
      <c r="C19" s="618"/>
      <c r="D19" s="618"/>
      <c r="E19" s="618"/>
      <c r="F19" s="618"/>
      <c r="G19" s="618"/>
      <c r="H19" s="29"/>
    </row>
    <row r="20" spans="1:8" x14ac:dyDescent="0.25">
      <c r="A20" s="156" t="s">
        <v>103</v>
      </c>
      <c r="B20" s="607"/>
      <c r="C20" s="608"/>
      <c r="D20" s="158" t="s">
        <v>117</v>
      </c>
      <c r="E20" s="607"/>
      <c r="F20" s="608"/>
      <c r="G20" s="158" t="s">
        <v>118</v>
      </c>
      <c r="H20" s="29"/>
    </row>
    <row r="21" spans="1:8" x14ac:dyDescent="0.25">
      <c r="A21" s="160"/>
      <c r="B21" s="159"/>
      <c r="C21" s="159"/>
      <c r="D21" s="159"/>
      <c r="E21" s="159"/>
      <c r="F21" s="159"/>
      <c r="G21" s="159"/>
      <c r="H21" s="29"/>
    </row>
    <row r="22" spans="1:8" x14ac:dyDescent="0.25">
      <c r="A22" s="142" t="s">
        <v>107</v>
      </c>
      <c r="B22" s="601"/>
      <c r="C22" s="601"/>
      <c r="D22" s="601"/>
      <c r="E22" s="601"/>
      <c r="F22" s="601"/>
      <c r="G22" s="601"/>
      <c r="H22" s="29"/>
    </row>
    <row r="23" spans="1:8" x14ac:dyDescent="0.25">
      <c r="A23" s="142" t="s">
        <v>132</v>
      </c>
      <c r="B23" s="601"/>
      <c r="C23" s="601"/>
      <c r="D23" s="601"/>
      <c r="E23" s="601"/>
      <c r="F23" s="601"/>
      <c r="G23" s="601"/>
      <c r="H23" s="29"/>
    </row>
    <row r="24" spans="1:8" x14ac:dyDescent="0.25">
      <c r="A24" s="142" t="s">
        <v>133</v>
      </c>
      <c r="B24" s="601"/>
      <c r="C24" s="601"/>
      <c r="D24" s="601"/>
      <c r="E24" s="601"/>
      <c r="F24" s="601"/>
      <c r="G24" s="601"/>
      <c r="H24" s="29"/>
    </row>
    <row r="25" spans="1:8" x14ac:dyDescent="0.25">
      <c r="A25" s="160"/>
      <c r="B25" s="159"/>
      <c r="C25" s="159"/>
      <c r="D25" s="159"/>
      <c r="E25" s="159"/>
      <c r="F25" s="159"/>
      <c r="G25" s="159"/>
      <c r="H25" s="29"/>
    </row>
    <row r="26" spans="1:8" x14ac:dyDescent="0.25">
      <c r="A26" s="142" t="s">
        <v>106</v>
      </c>
      <c r="B26" s="601"/>
      <c r="C26" s="601"/>
      <c r="D26" s="601"/>
      <c r="E26" s="601"/>
      <c r="F26" s="601"/>
      <c r="G26" s="601"/>
      <c r="H26" s="29"/>
    </row>
    <row r="27" spans="1:8" x14ac:dyDescent="0.25">
      <c r="A27" s="142" t="s">
        <v>105</v>
      </c>
      <c r="B27" s="601"/>
      <c r="C27" s="601"/>
      <c r="D27" s="601"/>
      <c r="E27" s="601"/>
      <c r="F27" s="601"/>
      <c r="G27" s="601"/>
      <c r="H27" s="29"/>
    </row>
    <row r="28" spans="1:8" x14ac:dyDescent="0.25">
      <c r="A28" s="160"/>
      <c r="B28" s="159"/>
      <c r="C28" s="159"/>
      <c r="D28" s="159"/>
      <c r="E28" s="159"/>
      <c r="F28" s="159"/>
      <c r="G28" s="159"/>
      <c r="H28" s="29"/>
    </row>
    <row r="29" spans="1:8" x14ac:dyDescent="0.25">
      <c r="A29" s="142" t="s">
        <v>108</v>
      </c>
      <c r="B29" s="605"/>
      <c r="C29" s="606"/>
      <c r="D29" s="606"/>
      <c r="E29" s="606"/>
      <c r="F29" s="606"/>
      <c r="G29" s="158" t="s">
        <v>309</v>
      </c>
      <c r="H29" s="29"/>
    </row>
    <row r="30" spans="1:8" x14ac:dyDescent="0.25">
      <c r="A30" s="142" t="s">
        <v>109</v>
      </c>
      <c r="B30" s="607"/>
      <c r="C30" s="608"/>
      <c r="D30" s="608"/>
      <c r="E30" s="608"/>
      <c r="F30" s="608"/>
      <c r="G30" s="158" t="s">
        <v>119</v>
      </c>
      <c r="H30" s="29"/>
    </row>
    <row r="31" spans="1:8" x14ac:dyDescent="0.25">
      <c r="A31" s="142" t="s">
        <v>131</v>
      </c>
      <c r="B31" s="607"/>
      <c r="C31" s="608"/>
      <c r="D31" s="608"/>
      <c r="E31" s="608"/>
      <c r="F31" s="608"/>
      <c r="G31" s="158" t="s">
        <v>130</v>
      </c>
      <c r="H31" s="29"/>
    </row>
    <row r="32" spans="1:8" x14ac:dyDescent="0.25">
      <c r="A32" s="142" t="s">
        <v>129</v>
      </c>
      <c r="B32" s="607"/>
      <c r="C32" s="608"/>
      <c r="D32" s="608"/>
      <c r="E32" s="608"/>
      <c r="F32" s="608"/>
      <c r="G32" s="158" t="s">
        <v>130</v>
      </c>
      <c r="H32" s="29"/>
    </row>
    <row r="33" spans="1:8" s="29" customFormat="1" x14ac:dyDescent="0.25">
      <c r="A33" s="161"/>
      <c r="B33" s="323"/>
      <c r="C33" s="323"/>
      <c r="D33" s="323"/>
      <c r="E33" s="323"/>
      <c r="F33" s="323"/>
      <c r="G33" s="147"/>
    </row>
    <row r="34" spans="1:8" x14ac:dyDescent="0.25">
      <c r="A34" s="162" t="s">
        <v>301</v>
      </c>
      <c r="B34" s="619"/>
      <c r="C34" s="620"/>
      <c r="D34" s="620"/>
      <c r="E34" s="620"/>
      <c r="F34" s="620"/>
      <c r="G34" s="163" t="s">
        <v>300</v>
      </c>
      <c r="H34" s="29"/>
    </row>
    <row r="35" spans="1:8" x14ac:dyDescent="0.25">
      <c r="A35" s="162" t="s">
        <v>302</v>
      </c>
      <c r="B35" s="619"/>
      <c r="C35" s="620"/>
      <c r="D35" s="620"/>
      <c r="E35" s="620"/>
      <c r="F35" s="620"/>
      <c r="G35" s="163" t="s">
        <v>300</v>
      </c>
      <c r="H35" s="29"/>
    </row>
    <row r="36" spans="1:8" ht="16.5" x14ac:dyDescent="0.25">
      <c r="A36" s="141"/>
      <c r="B36" s="141"/>
      <c r="C36" s="141"/>
      <c r="D36" s="141"/>
      <c r="E36" s="141"/>
      <c r="F36" s="141"/>
      <c r="G36" s="141"/>
      <c r="H36" s="29"/>
    </row>
    <row r="37" spans="1:8" x14ac:dyDescent="0.25">
      <c r="A37" s="156" t="s">
        <v>110</v>
      </c>
      <c r="B37" s="157"/>
      <c r="C37" s="157"/>
      <c r="D37" s="157"/>
      <c r="E37" s="157"/>
      <c r="F37" s="157"/>
      <c r="G37" s="158"/>
      <c r="H37" s="29"/>
    </row>
    <row r="38" spans="1:8" x14ac:dyDescent="0.25">
      <c r="A38" s="609"/>
      <c r="B38" s="610"/>
      <c r="C38" s="610"/>
      <c r="D38" s="610"/>
      <c r="E38" s="610"/>
      <c r="F38" s="610"/>
      <c r="G38" s="611"/>
      <c r="H38" s="29"/>
    </row>
    <row r="39" spans="1:8" x14ac:dyDescent="0.25">
      <c r="A39" s="612"/>
      <c r="B39" s="613"/>
      <c r="C39" s="613"/>
      <c r="D39" s="613"/>
      <c r="E39" s="613"/>
      <c r="F39" s="613"/>
      <c r="G39" s="614"/>
      <c r="H39" s="29"/>
    </row>
    <row r="40" spans="1:8" x14ac:dyDescent="0.25">
      <c r="A40" s="159"/>
      <c r="B40" s="159"/>
      <c r="C40" s="159"/>
      <c r="D40" s="159"/>
      <c r="E40" s="159"/>
      <c r="F40" s="159"/>
      <c r="G40" s="159"/>
      <c r="H40" s="29"/>
    </row>
    <row r="41" spans="1:8" x14ac:dyDescent="0.25">
      <c r="A41" s="156" t="s">
        <v>120</v>
      </c>
      <c r="B41" s="157"/>
      <c r="C41" s="157"/>
      <c r="D41" s="157"/>
      <c r="E41" s="157"/>
      <c r="F41" s="157"/>
      <c r="G41" s="158"/>
      <c r="H41" s="29"/>
    </row>
    <row r="42" spans="1:8" ht="30" customHeight="1" x14ac:dyDescent="0.25">
      <c r="A42" s="164" t="s">
        <v>112</v>
      </c>
      <c r="B42" s="601"/>
      <c r="C42" s="601"/>
      <c r="D42" s="601"/>
      <c r="E42" s="601"/>
      <c r="F42" s="601"/>
      <c r="G42" s="601"/>
      <c r="H42" s="29"/>
    </row>
    <row r="43" spans="1:8" ht="30" customHeight="1" x14ac:dyDescent="0.25">
      <c r="A43" s="164" t="s">
        <v>113</v>
      </c>
      <c r="B43" s="601"/>
      <c r="C43" s="601"/>
      <c r="D43" s="601"/>
      <c r="E43" s="601"/>
      <c r="F43" s="601"/>
      <c r="G43" s="601"/>
      <c r="H43" s="29"/>
    </row>
    <row r="44" spans="1:8" ht="30" customHeight="1" x14ac:dyDescent="0.25">
      <c r="A44" s="164" t="s">
        <v>114</v>
      </c>
      <c r="B44" s="601"/>
      <c r="C44" s="601"/>
      <c r="D44" s="601"/>
      <c r="E44" s="601"/>
      <c r="F44" s="601"/>
      <c r="G44" s="601"/>
      <c r="H44" s="29"/>
    </row>
    <row r="45" spans="1:8" ht="30" customHeight="1" x14ac:dyDescent="0.25">
      <c r="A45" s="164" t="s">
        <v>115</v>
      </c>
      <c r="B45" s="601"/>
      <c r="C45" s="601"/>
      <c r="D45" s="601"/>
      <c r="E45" s="601"/>
      <c r="F45" s="601"/>
      <c r="G45" s="601"/>
      <c r="H45" s="29"/>
    </row>
    <row r="46" spans="1:8" x14ac:dyDescent="0.25">
      <c r="A46" s="165"/>
      <c r="B46" s="165"/>
      <c r="C46" s="165"/>
      <c r="D46" s="165"/>
      <c r="E46" s="165"/>
      <c r="F46" s="165"/>
      <c r="G46" s="165"/>
      <c r="H46" s="29"/>
    </row>
    <row r="47" spans="1:8" x14ac:dyDescent="0.25">
      <c r="A47" s="156" t="s">
        <v>121</v>
      </c>
      <c r="B47" s="157"/>
      <c r="C47" s="157"/>
      <c r="D47" s="157"/>
      <c r="E47" s="157"/>
      <c r="F47" s="157"/>
      <c r="G47" s="158"/>
      <c r="H47" s="29"/>
    </row>
    <row r="48" spans="1:8" ht="30" customHeight="1" x14ac:dyDescent="0.25">
      <c r="A48" s="164" t="s">
        <v>112</v>
      </c>
      <c r="B48" s="601"/>
      <c r="C48" s="601"/>
      <c r="D48" s="601"/>
      <c r="E48" s="601"/>
      <c r="F48" s="601"/>
      <c r="G48" s="601"/>
      <c r="H48" s="29"/>
    </row>
    <row r="49" spans="1:8" ht="30" customHeight="1" x14ac:dyDescent="0.25">
      <c r="A49" s="164" t="s">
        <v>113</v>
      </c>
      <c r="B49" s="601"/>
      <c r="C49" s="601"/>
      <c r="D49" s="601"/>
      <c r="E49" s="601"/>
      <c r="F49" s="601"/>
      <c r="G49" s="601"/>
      <c r="H49" s="29"/>
    </row>
    <row r="50" spans="1:8" ht="30" customHeight="1" x14ac:dyDescent="0.25">
      <c r="A50" s="164" t="s">
        <v>114</v>
      </c>
      <c r="B50" s="601"/>
      <c r="C50" s="601"/>
      <c r="D50" s="601"/>
      <c r="E50" s="601"/>
      <c r="F50" s="601"/>
      <c r="G50" s="601"/>
      <c r="H50" s="29"/>
    </row>
    <row r="51" spans="1:8" ht="30" customHeight="1" x14ac:dyDescent="0.25">
      <c r="A51" s="164" t="s">
        <v>115</v>
      </c>
      <c r="B51" s="601"/>
      <c r="C51" s="601"/>
      <c r="D51" s="601"/>
      <c r="E51" s="601"/>
      <c r="F51" s="601"/>
      <c r="G51" s="601"/>
      <c r="H51" s="29"/>
    </row>
    <row r="52" spans="1:8" ht="16.5" x14ac:dyDescent="0.25">
      <c r="A52" s="166"/>
      <c r="B52" s="166"/>
      <c r="C52" s="166"/>
      <c r="D52" s="166"/>
      <c r="E52" s="166"/>
      <c r="F52" s="166"/>
      <c r="G52" s="166"/>
      <c r="H52" s="29"/>
    </row>
    <row r="53" spans="1:8" ht="16.5" x14ac:dyDescent="0.25">
      <c r="A53" s="117"/>
      <c r="B53" s="117"/>
      <c r="C53" s="117"/>
      <c r="D53" s="117"/>
      <c r="E53" s="117"/>
      <c r="F53" s="117"/>
      <c r="G53" s="117"/>
      <c r="H53" s="29"/>
    </row>
    <row r="54" spans="1:8" ht="16.5" x14ac:dyDescent="0.3">
      <c r="A54" s="25"/>
      <c r="B54" s="25"/>
      <c r="C54" s="25"/>
      <c r="D54" s="25"/>
      <c r="E54" s="25"/>
      <c r="F54" s="25"/>
      <c r="G54" s="25"/>
      <c r="H54" s="29"/>
    </row>
  </sheetData>
  <sheetProtection algorithmName="SHA-512" hashValue="OPmlArF4JLF7hUlz8SYJjAMbOOWUJVcmyWIzkaISlhyF0z7JhzdN03siAPbO3/qtPTas7JeRvqZrMjIb2E+6aA==" saltValue="FBYpVlGJY2CLbTclml3FXQ==" spinCount="100000" sheet="1" objects="1" scenarios="1"/>
  <mergeCells count="26">
    <mergeCell ref="B20:C20"/>
    <mergeCell ref="E20:F20"/>
    <mergeCell ref="B31:F31"/>
    <mergeCell ref="B32:F32"/>
    <mergeCell ref="B48:G48"/>
    <mergeCell ref="B22:G22"/>
    <mergeCell ref="B23:G23"/>
    <mergeCell ref="B24:G24"/>
    <mergeCell ref="B34:F34"/>
    <mergeCell ref="B35:F35"/>
    <mergeCell ref="B51:G51"/>
    <mergeCell ref="A3:G3"/>
    <mergeCell ref="B42:G42"/>
    <mergeCell ref="B43:G43"/>
    <mergeCell ref="B44:G44"/>
    <mergeCell ref="B45:G45"/>
    <mergeCell ref="B26:G26"/>
    <mergeCell ref="B27:G27"/>
    <mergeCell ref="B29:F29"/>
    <mergeCell ref="B30:F30"/>
    <mergeCell ref="A38:G39"/>
    <mergeCell ref="A13:G17"/>
    <mergeCell ref="B5:G5"/>
    <mergeCell ref="B19:G19"/>
    <mergeCell ref="B49:G49"/>
    <mergeCell ref="B50:G50"/>
  </mergeCells>
  <printOptions horizontalCentered="1" verticalCentered="1"/>
  <pageMargins left="0.47437499999999999" right="0.70866141732283472" top="1.5748031496062993" bottom="0.74803149606299213" header="0.31496062992125984" footer="0.31496062992125984"/>
  <pageSetup paperSize="8" scale="99" orientation="portrait" r:id="rId1"/>
  <headerFooter>
    <oddHeader>&amp;L&amp;"Arial Narrow,Normal"&amp;9SNBS Infrastruktur&amp;C&amp;"Arial Narrow,Normal"&amp;9Bewertungstool V1.0&amp;R&amp;"Arial Narrow,Normal"&amp;G</oddHeader>
    <oddFooter>&amp;L&amp;"Arial Narrow,Normal"&amp;8&amp;F&amp;C&amp;"Arial Narrow,Normal"&amp;8
&amp;P/&amp;N&amp;R&amp;"Arial Narrow,Normal"&amp;8&amp;D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6561" r:id="rId5" name="Check Box 1">
              <controlPr defaultSize="0" autoFill="0" autoLine="0" autoPict="0">
                <anchor moveWithCells="1">
                  <from>
                    <xdr:col>0</xdr:col>
                    <xdr:colOff>0</xdr:colOff>
                    <xdr:row>7</xdr:row>
                    <xdr:rowOff>0</xdr:rowOff>
                  </from>
                  <to>
                    <xdr:col>0</xdr:col>
                    <xdr:colOff>9525</xdr:colOff>
                    <xdr:row>8</xdr:row>
                    <xdr:rowOff>0</xdr:rowOff>
                  </to>
                </anchor>
              </controlPr>
            </control>
          </mc:Choice>
        </mc:AlternateContent>
        <mc:AlternateContent xmlns:mc="http://schemas.openxmlformats.org/markup-compatibility/2006">
          <mc:Choice Requires="x14">
            <control shapeId="66562" r:id="rId6" name="Check Box 2">
              <controlPr defaultSize="0" autoFill="0" autoLine="0" autoPict="0">
                <anchor moveWithCells="1">
                  <from>
                    <xdr:col>0</xdr:col>
                    <xdr:colOff>0</xdr:colOff>
                    <xdr:row>8</xdr:row>
                    <xdr:rowOff>0</xdr:rowOff>
                  </from>
                  <to>
                    <xdr:col>0</xdr:col>
                    <xdr:colOff>9525</xdr:colOff>
                    <xdr:row>9</xdr:row>
                    <xdr:rowOff>9525</xdr:rowOff>
                  </to>
                </anchor>
              </controlPr>
            </control>
          </mc:Choice>
        </mc:AlternateContent>
        <mc:AlternateContent xmlns:mc="http://schemas.openxmlformats.org/markup-compatibility/2006">
          <mc:Choice Requires="x14">
            <control shapeId="66563" r:id="rId7" name="Check Box 3">
              <controlPr defaultSize="0" autoFill="0" autoLine="0" autoPict="0">
                <anchor moveWithCells="1">
                  <from>
                    <xdr:col>0</xdr:col>
                    <xdr:colOff>0</xdr:colOff>
                    <xdr:row>9</xdr:row>
                    <xdr:rowOff>0</xdr:rowOff>
                  </from>
                  <to>
                    <xdr:col>0</xdr:col>
                    <xdr:colOff>9525</xdr:colOff>
                    <xdr:row>10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Anleitung!$B$13</xm:f>
          </x14:formula1>
          <xm:sqref>B8:B10 E8:E10</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62</v>
      </c>
      <c r="B2" s="671"/>
      <c r="C2" s="671"/>
      <c r="D2" s="671"/>
      <c r="E2" s="671"/>
      <c r="F2" s="671"/>
      <c r="G2" s="671"/>
      <c r="H2" s="671"/>
      <c r="I2" s="671"/>
      <c r="J2" s="671"/>
      <c r="K2" s="672" t="s">
        <v>60</v>
      </c>
      <c r="L2" s="673"/>
      <c r="N2" s="72" t="s">
        <v>146</v>
      </c>
      <c r="O2" s="264">
        <v>2</v>
      </c>
    </row>
    <row r="3" spans="1:17" x14ac:dyDescent="0.3">
      <c r="A3" s="6"/>
      <c r="B3" s="7"/>
      <c r="C3" s="7"/>
      <c r="D3" s="7"/>
      <c r="E3" s="7"/>
      <c r="F3" s="7"/>
      <c r="G3" s="8"/>
      <c r="H3" s="8"/>
      <c r="I3" s="8"/>
      <c r="J3" s="9"/>
      <c r="N3" s="73" t="s">
        <v>147</v>
      </c>
      <c r="O3" s="265">
        <v>1</v>
      </c>
    </row>
    <row r="4" spans="1:17" ht="28.5" customHeight="1" x14ac:dyDescent="0.3">
      <c r="A4" s="10"/>
      <c r="B4" s="7"/>
      <c r="C4" s="684" t="s">
        <v>339</v>
      </c>
      <c r="D4" s="676"/>
      <c r="E4" s="676"/>
      <c r="F4" s="676"/>
      <c r="G4" s="676"/>
      <c r="H4" s="676"/>
      <c r="I4" s="676"/>
      <c r="J4" s="676"/>
      <c r="K4" s="676"/>
      <c r="L4" s="685"/>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x14ac:dyDescent="0.3">
      <c r="A7" s="10"/>
      <c r="B7" s="12">
        <v>1</v>
      </c>
      <c r="C7" s="67" t="s">
        <v>331</v>
      </c>
      <c r="D7" s="307" t="s">
        <v>293</v>
      </c>
      <c r="E7" s="308">
        <v>1</v>
      </c>
      <c r="F7" s="312">
        <v>0</v>
      </c>
      <c r="G7" s="623"/>
      <c r="H7" s="624"/>
      <c r="I7" s="624"/>
      <c r="J7" s="624"/>
      <c r="K7" s="624"/>
      <c r="L7" s="625"/>
      <c r="M7" s="21"/>
      <c r="N7" s="622"/>
      <c r="O7" s="622"/>
      <c r="P7" s="622"/>
      <c r="Q7" s="622"/>
    </row>
    <row r="8" spans="1:17" ht="30" customHeight="1" x14ac:dyDescent="0.3">
      <c r="A8" s="10"/>
      <c r="B8" s="12">
        <v>2</v>
      </c>
      <c r="C8" s="289" t="s">
        <v>192</v>
      </c>
      <c r="D8" s="313" t="s">
        <v>293</v>
      </c>
      <c r="E8" s="308">
        <v>1</v>
      </c>
      <c r="F8" s="312">
        <v>2</v>
      </c>
      <c r="G8" s="623"/>
      <c r="H8" s="624"/>
      <c r="I8" s="624"/>
      <c r="J8" s="624"/>
      <c r="K8" s="624"/>
      <c r="L8" s="625"/>
      <c r="M8" s="21"/>
      <c r="N8" s="622"/>
      <c r="O8" s="622"/>
      <c r="P8" s="622"/>
      <c r="Q8" s="622"/>
    </row>
    <row r="9" spans="1:17" ht="30" customHeight="1" thickBot="1" x14ac:dyDescent="0.35">
      <c r="A9" s="10"/>
      <c r="B9" s="12">
        <v>3</v>
      </c>
      <c r="C9" s="14" t="s">
        <v>333</v>
      </c>
      <c r="D9" s="310" t="s">
        <v>293</v>
      </c>
      <c r="E9" s="311">
        <v>1</v>
      </c>
      <c r="F9" s="312">
        <v>0</v>
      </c>
      <c r="G9" s="623"/>
      <c r="H9" s="624"/>
      <c r="I9" s="624"/>
      <c r="J9" s="624"/>
      <c r="K9" s="624"/>
      <c r="L9" s="625"/>
      <c r="M9" s="21"/>
      <c r="N9" s="623"/>
      <c r="O9" s="624"/>
      <c r="P9" s="624"/>
      <c r="Q9" s="625"/>
    </row>
    <row r="10" spans="1:17" x14ac:dyDescent="0.3">
      <c r="B10" s="12"/>
      <c r="C10" s="15" t="s">
        <v>0</v>
      </c>
      <c r="D10" s="2"/>
      <c r="E10" s="71"/>
      <c r="F10" s="71">
        <f>IF(OR(D7="X",D7="x"),F7,0)+IF(OR(D8="X",D8="x"),F8,0)+IF(OR(D9="X",D9="x"),F9,0)</f>
        <v>2</v>
      </c>
      <c r="G10" s="77" t="s">
        <v>89</v>
      </c>
      <c r="H10" s="2">
        <f>2*(COUNTIF(D7:D9,"X"))</f>
        <v>6</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rZ/CvdjZPWT1kCrfj9V+wuXG+y5d9qPaSK+nI0jx+a+xJRVMGVQrMQPida2HN+h+yUQuPmtiNvgAsSzv4MlHtQ==" saltValue="dn/CBOZaWYfBvwwHiEn6VA==" spinCount="100000" sheet="1" objects="1" scenarios="1" formatRows="0"/>
  <dataConsolidate/>
  <mergeCells count="11">
    <mergeCell ref="N9:Q9"/>
    <mergeCell ref="G9:L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66</v>
      </c>
      <c r="B2" s="671"/>
      <c r="C2" s="671"/>
      <c r="D2" s="671"/>
      <c r="E2" s="671"/>
      <c r="F2" s="671"/>
      <c r="G2" s="671"/>
      <c r="H2" s="671"/>
      <c r="I2" s="671"/>
      <c r="J2" s="671"/>
      <c r="K2" s="672" t="s">
        <v>63</v>
      </c>
      <c r="L2" s="673"/>
      <c r="N2" s="237" t="s">
        <v>146</v>
      </c>
      <c r="O2" s="264">
        <v>2</v>
      </c>
    </row>
    <row r="3" spans="1:17" x14ac:dyDescent="0.3">
      <c r="A3" s="6"/>
      <c r="B3" s="7"/>
      <c r="C3" s="7"/>
      <c r="D3" s="7"/>
      <c r="E3" s="7"/>
      <c r="F3" s="7"/>
      <c r="G3" s="8"/>
      <c r="H3" s="8"/>
      <c r="I3" s="8"/>
      <c r="J3" s="9"/>
      <c r="N3" s="238" t="s">
        <v>147</v>
      </c>
      <c r="O3" s="265">
        <v>1</v>
      </c>
    </row>
    <row r="4" spans="1:17" ht="28.5" customHeight="1" x14ac:dyDescent="0.3">
      <c r="A4" s="10"/>
      <c r="B4" s="7"/>
      <c r="C4" s="684" t="s">
        <v>85</v>
      </c>
      <c r="D4" s="676"/>
      <c r="E4" s="676"/>
      <c r="F4" s="676"/>
      <c r="G4" s="676"/>
      <c r="H4" s="676"/>
      <c r="I4" s="676"/>
      <c r="J4" s="676"/>
      <c r="K4" s="676"/>
      <c r="L4" s="685"/>
      <c r="N4" s="239"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6" t="s">
        <v>209</v>
      </c>
      <c r="O6" s="687"/>
      <c r="P6" s="687"/>
      <c r="Q6" s="688"/>
    </row>
    <row r="7" spans="1:17" ht="30" customHeight="1" x14ac:dyDescent="0.3">
      <c r="A7" s="10"/>
      <c r="B7" s="12">
        <v>1</v>
      </c>
      <c r="C7" s="67" t="s">
        <v>193</v>
      </c>
      <c r="D7" s="307" t="s">
        <v>293</v>
      </c>
      <c r="E7" s="308">
        <v>2</v>
      </c>
      <c r="F7" s="312">
        <v>1</v>
      </c>
      <c r="G7" s="623"/>
      <c r="H7" s="624"/>
      <c r="I7" s="624"/>
      <c r="J7" s="624"/>
      <c r="K7" s="624"/>
      <c r="L7" s="625"/>
      <c r="M7" s="21"/>
      <c r="N7" s="623"/>
      <c r="O7" s="624"/>
      <c r="P7" s="624"/>
      <c r="Q7" s="625"/>
    </row>
    <row r="8" spans="1:17" ht="30" customHeight="1" thickBot="1" x14ac:dyDescent="0.35">
      <c r="A8" s="10"/>
      <c r="B8" s="12">
        <v>2</v>
      </c>
      <c r="C8" s="14" t="s">
        <v>194</v>
      </c>
      <c r="D8" s="314"/>
      <c r="E8" s="311"/>
      <c r="F8" s="312"/>
      <c r="G8" s="623"/>
      <c r="H8" s="624"/>
      <c r="I8" s="624"/>
      <c r="J8" s="624"/>
      <c r="K8" s="624"/>
      <c r="L8" s="625"/>
      <c r="M8" s="21"/>
      <c r="N8" s="623"/>
      <c r="O8" s="624"/>
      <c r="P8" s="624"/>
      <c r="Q8" s="625"/>
    </row>
    <row r="9" spans="1:17" x14ac:dyDescent="0.3">
      <c r="B9" s="12"/>
      <c r="C9" s="15" t="s">
        <v>0</v>
      </c>
      <c r="D9" s="94"/>
      <c r="E9" s="94"/>
      <c r="F9" s="71">
        <f>IF(OR(D7="X",D7="x"),F7,0)+IF(OR(D8="X",D8="x"),F8,0)</f>
        <v>1</v>
      </c>
      <c r="G9" s="77" t="s">
        <v>89</v>
      </c>
      <c r="H9" s="2">
        <f>2*(COUNTIF(D7:D8,"X"))</f>
        <v>2</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mQpf2H+xl7JSi4ffHyzhGcpO0Fsb0ylviT29ezIm1/Kiz7iMJ13w39WTVKw9sElbJNLVV7AdQjBHlXNQCjPlw==" saltValue="SA0Iy7I4+W+21CzLfiVT9w=="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AC34"/>
  </sheetPr>
  <dimension ref="A1:Q11"/>
  <sheetViews>
    <sheetView view="pageLayout" zoomScaleNormal="100" workbookViewId="0">
      <selection activeCell="L10" sqref="L10"/>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70" t="s">
        <v>67</v>
      </c>
      <c r="B2" s="671"/>
      <c r="C2" s="671"/>
      <c r="D2" s="671"/>
      <c r="E2" s="671"/>
      <c r="F2" s="671"/>
      <c r="G2" s="671"/>
      <c r="H2" s="671"/>
      <c r="I2" s="671"/>
      <c r="J2" s="671"/>
      <c r="K2" s="672" t="s">
        <v>65</v>
      </c>
      <c r="L2" s="67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74" t="s">
        <v>86</v>
      </c>
      <c r="D4" s="675"/>
      <c r="E4" s="676"/>
      <c r="F4" s="675"/>
      <c r="G4" s="675"/>
      <c r="H4" s="675"/>
      <c r="I4" s="675"/>
      <c r="J4" s="675"/>
      <c r="K4" s="675"/>
      <c r="L4" s="677"/>
      <c r="N4" s="74" t="s">
        <v>148</v>
      </c>
      <c r="O4" s="267">
        <v>0</v>
      </c>
    </row>
    <row r="5" spans="1:17" ht="17.25" thickBot="1" x14ac:dyDescent="0.35">
      <c r="A5" s="10"/>
      <c r="B5" s="7"/>
      <c r="C5" s="7"/>
      <c r="D5" s="7"/>
      <c r="E5" s="7"/>
      <c r="F5" s="7"/>
      <c r="G5" s="8"/>
      <c r="H5" s="8"/>
      <c r="I5" s="8"/>
      <c r="J5" s="11"/>
    </row>
    <row r="6" spans="1:17" ht="24.75" customHeight="1" x14ac:dyDescent="0.3">
      <c r="A6" s="10"/>
      <c r="B6" s="12"/>
      <c r="C6" s="24" t="s">
        <v>124</v>
      </c>
      <c r="D6" s="99" t="s">
        <v>74</v>
      </c>
      <c r="E6" s="100" t="s">
        <v>295</v>
      </c>
      <c r="F6" s="24" t="s">
        <v>211</v>
      </c>
      <c r="G6" s="678" t="s">
        <v>87</v>
      </c>
      <c r="H6" s="679"/>
      <c r="I6" s="679"/>
      <c r="J6" s="679"/>
      <c r="K6" s="679"/>
      <c r="L6" s="680"/>
      <c r="M6" s="24" t="s">
        <v>210</v>
      </c>
      <c r="N6" s="681" t="s">
        <v>209</v>
      </c>
      <c r="O6" s="681"/>
      <c r="P6" s="681"/>
      <c r="Q6" s="681"/>
    </row>
    <row r="7" spans="1:17" ht="30" customHeight="1" thickBot="1" x14ac:dyDescent="0.35">
      <c r="A7" s="10"/>
      <c r="B7" s="12">
        <v>1</v>
      </c>
      <c r="C7" s="67" t="s">
        <v>195</v>
      </c>
      <c r="D7" s="310" t="s">
        <v>293</v>
      </c>
      <c r="E7" s="311">
        <v>1</v>
      </c>
      <c r="F7" s="312">
        <v>1</v>
      </c>
      <c r="G7" s="623"/>
      <c r="H7" s="624"/>
      <c r="I7" s="624"/>
      <c r="J7" s="624"/>
      <c r="K7" s="624"/>
      <c r="L7" s="625"/>
      <c r="M7" s="21"/>
      <c r="N7" s="622"/>
      <c r="O7" s="622"/>
      <c r="P7" s="622"/>
      <c r="Q7" s="622"/>
    </row>
    <row r="8" spans="1:17" x14ac:dyDescent="0.3">
      <c r="B8" s="12"/>
      <c r="C8" s="15" t="s">
        <v>0</v>
      </c>
      <c r="D8" s="94"/>
      <c r="E8" s="94"/>
      <c r="F8" s="71">
        <f>IF(OR(D7="X",D7="x"),F7,0)</f>
        <v>1</v>
      </c>
      <c r="G8" s="77" t="s">
        <v>89</v>
      </c>
      <c r="H8" s="2">
        <f>2*(COUNTIF(D7:D7,"X"))</f>
        <v>2</v>
      </c>
      <c r="I8" s="16" t="s">
        <v>93</v>
      </c>
      <c r="J8" s="17" t="s">
        <v>92</v>
      </c>
      <c r="K8" s="18">
        <f xml:space="preserve"> 2*ROWS(F7:F7)</f>
        <v>2</v>
      </c>
      <c r="L8" s="19" t="s">
        <v>94</v>
      </c>
    </row>
    <row r="9" spans="1:17" x14ac:dyDescent="0.3">
      <c r="B9" s="12"/>
    </row>
    <row r="11" spans="1:17" x14ac:dyDescent="0.3">
      <c r="F11" s="76"/>
      <c r="H11" s="76"/>
      <c r="I11" s="76"/>
    </row>
  </sheetData>
  <sheetProtection algorithmName="SHA-512" hashValue="13jYjjC+XtxvkTpkxEwq1GyX5RZSSr+TRhkrm30Xqb9LWDeFAH4bB9pdm4EKcpwsVOgSmdxueDn0pjL1e+rpXg==" saltValue="z8g2DzUt36+tLhXz7mNB1w==" spinCount="100000" sheet="1" objects="1" scenarios="1" formatRows="0"/>
  <dataConsolidate/>
  <mergeCells count="7">
    <mergeCell ref="G7:L7"/>
    <mergeCell ref="N7:Q7"/>
    <mergeCell ref="A2:J2"/>
    <mergeCell ref="K2:L2"/>
    <mergeCell ref="C4:L4"/>
    <mergeCell ref="G6:L6"/>
    <mergeCell ref="N6:Q6"/>
  </mergeCells>
  <conditionalFormatting sqref="E7:F7">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7">
      <formula1>$O$2:$O$4</formula1>
    </dataValidation>
    <dataValidation type="list" allowBlank="1" showInputMessage="1" showErrorMessage="1" sqref="D7">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82"/>
  <sheetViews>
    <sheetView view="pageLayout" zoomScaleNormal="100" workbookViewId="0">
      <selection activeCell="D6" sqref="D6"/>
    </sheetView>
  </sheetViews>
  <sheetFormatPr baseColWidth="10" defaultColWidth="10.85546875" defaultRowHeight="16.5" x14ac:dyDescent="0.3"/>
  <cols>
    <col min="1" max="1" width="2.5703125" style="25" customWidth="1"/>
    <col min="2" max="2" width="4.140625" style="119" customWidth="1"/>
    <col min="3" max="3" width="6.7109375" style="115" customWidth="1"/>
    <col min="4" max="4" width="43.140625" style="115" customWidth="1"/>
    <col min="5" max="5" width="4.28515625" style="81" customWidth="1"/>
    <col min="6" max="6" width="101.85546875" style="79" customWidth="1"/>
    <col min="7" max="7" width="10.85546875" style="25"/>
    <col min="8" max="8" width="11.28515625" style="25" customWidth="1"/>
    <col min="9" max="16384" width="10.85546875" style="25"/>
  </cols>
  <sheetData>
    <row r="1" spans="1:7" x14ac:dyDescent="0.3">
      <c r="A1" s="30"/>
      <c r="B1" s="81"/>
    </row>
    <row r="2" spans="1:7" ht="15.95" customHeight="1" x14ac:dyDescent="0.3">
      <c r="A2" s="30"/>
      <c r="B2" s="290"/>
      <c r="C2" s="83"/>
      <c r="D2" s="116"/>
    </row>
    <row r="3" spans="1:7" ht="15.95" customHeight="1" x14ac:dyDescent="0.3">
      <c r="A3" s="30"/>
      <c r="B3" s="698" t="s">
        <v>71</v>
      </c>
      <c r="C3" s="698"/>
      <c r="D3" s="116"/>
      <c r="E3" s="189" t="s">
        <v>203</v>
      </c>
      <c r="F3" s="80" t="s">
        <v>352</v>
      </c>
      <c r="G3" s="82" t="s">
        <v>288</v>
      </c>
    </row>
    <row r="4" spans="1:7" x14ac:dyDescent="0.3">
      <c r="A4" s="30"/>
      <c r="B4" s="695" t="s">
        <v>19</v>
      </c>
      <c r="C4" s="176" t="s">
        <v>214</v>
      </c>
      <c r="D4" s="170" t="str">
        <f>'T 1.1'!C7</f>
        <v>Prüfung der Anwendbarkeit</v>
      </c>
      <c r="E4" s="171" t="str">
        <f>'T 1.1'!D7</f>
        <v>X</v>
      </c>
      <c r="F4" s="172">
        <f>'T 1.1'!N7</f>
        <v>0</v>
      </c>
      <c r="G4" s="321"/>
    </row>
    <row r="5" spans="1:7" x14ac:dyDescent="0.3">
      <c r="A5" s="30"/>
      <c r="B5" s="696"/>
      <c r="C5" s="176" t="s">
        <v>215</v>
      </c>
      <c r="D5" s="170" t="str">
        <f>'T 1.1'!C8</f>
        <v>Nachhaltigkeitsbewertung</v>
      </c>
      <c r="E5" s="171" t="str">
        <f>'T 1.1'!D8</f>
        <v>X</v>
      </c>
      <c r="F5" s="172">
        <f>'T 1.1'!N8</f>
        <v>0</v>
      </c>
      <c r="G5" s="321"/>
    </row>
    <row r="6" spans="1:7" x14ac:dyDescent="0.3">
      <c r="A6" s="30"/>
      <c r="B6" s="696"/>
      <c r="C6" s="176" t="s">
        <v>216</v>
      </c>
      <c r="D6" s="170" t="str">
        <f>'T 1.1'!C9</f>
        <v>Projektorganisation</v>
      </c>
      <c r="E6" s="171" t="str">
        <f>'T 1.1'!D9</f>
        <v>X</v>
      </c>
      <c r="F6" s="172">
        <f>'T 1.1'!N9</f>
        <v>0</v>
      </c>
      <c r="G6" s="321"/>
    </row>
    <row r="7" spans="1:7" x14ac:dyDescent="0.3">
      <c r="A7" s="30"/>
      <c r="B7" s="696"/>
      <c r="C7" s="176" t="s">
        <v>217</v>
      </c>
      <c r="D7" s="170" t="str">
        <f>'T 1.2'!C7</f>
        <v>Zielsetzung des Projekts</v>
      </c>
      <c r="E7" s="173" t="str">
        <f>'T 1.2'!D7</f>
        <v>X</v>
      </c>
      <c r="F7" s="172">
        <f>'T 1.2'!N7</f>
        <v>0</v>
      </c>
      <c r="G7" s="321"/>
    </row>
    <row r="8" spans="1:7" x14ac:dyDescent="0.3">
      <c r="A8" s="30"/>
      <c r="B8" s="696"/>
      <c r="C8" s="176" t="s">
        <v>218</v>
      </c>
      <c r="D8" s="170" t="str">
        <f>'T 1.2'!C8</f>
        <v>Ziele der SNBS-Bewertung</v>
      </c>
      <c r="E8" s="173" t="str">
        <f>'T 1.2'!D8</f>
        <v>X</v>
      </c>
      <c r="F8" s="172">
        <f>'T 1.2'!N8</f>
        <v>0</v>
      </c>
      <c r="G8" s="321"/>
    </row>
    <row r="9" spans="1:7" x14ac:dyDescent="0.3">
      <c r="A9" s="30"/>
      <c r="B9" s="696"/>
      <c r="C9" s="176" t="s">
        <v>219</v>
      </c>
      <c r="D9" s="170" t="str">
        <f>'T 1.2'!C9</f>
        <v>Systemabgrenzung</v>
      </c>
      <c r="E9" s="173" t="str">
        <f>'T 1.2'!D9</f>
        <v>X</v>
      </c>
      <c r="F9" s="172">
        <f>'T 1.2'!N9</f>
        <v>0</v>
      </c>
      <c r="G9" s="321"/>
    </row>
    <row r="10" spans="1:7" x14ac:dyDescent="0.3">
      <c r="A10" s="30"/>
      <c r="B10" s="696"/>
      <c r="C10" s="176" t="s">
        <v>220</v>
      </c>
      <c r="D10" s="170" t="str">
        <f>'T 1.3'!C7</f>
        <v>Zielkonflikte</v>
      </c>
      <c r="E10" s="171" t="str">
        <f>'T 1.3'!D7</f>
        <v>X</v>
      </c>
      <c r="F10" s="352">
        <f>'T 1.3'!N7</f>
        <v>0</v>
      </c>
      <c r="G10" s="322"/>
    </row>
    <row r="11" spans="1:7" x14ac:dyDescent="0.3">
      <c r="A11" s="30"/>
      <c r="B11" s="697"/>
      <c r="C11" s="176" t="s">
        <v>221</v>
      </c>
      <c r="D11" s="170" t="str">
        <f>'T 1.3'!C8</f>
        <v>Synergien</v>
      </c>
      <c r="E11" s="171" t="str">
        <f>'T 1.3'!D8</f>
        <v>X</v>
      </c>
      <c r="F11" s="352">
        <f>'T 1.3'!N8</f>
        <v>0</v>
      </c>
      <c r="G11" s="322"/>
    </row>
    <row r="12" spans="1:7" ht="6" customHeight="1" x14ac:dyDescent="0.3">
      <c r="A12" s="30"/>
      <c r="B12" s="187"/>
      <c r="C12" s="188"/>
      <c r="D12" s="182"/>
      <c r="E12" s="183"/>
      <c r="F12" s="353"/>
      <c r="G12" s="320"/>
    </row>
    <row r="13" spans="1:7" x14ac:dyDescent="0.3">
      <c r="A13" s="30"/>
      <c r="B13" s="694" t="s">
        <v>1</v>
      </c>
      <c r="C13" s="177" t="s">
        <v>222</v>
      </c>
      <c r="D13" s="170" t="str">
        <f>'G 1.1'!C7</f>
        <v>Raumplanung</v>
      </c>
      <c r="E13" s="171" t="str">
        <f>'G 1.1'!D7</f>
        <v>X</v>
      </c>
      <c r="F13" s="352">
        <f>'G 1.1'!N7</f>
        <v>0</v>
      </c>
      <c r="G13" s="322"/>
    </row>
    <row r="14" spans="1:7" x14ac:dyDescent="0.3">
      <c r="A14" s="30"/>
      <c r="B14" s="694"/>
      <c r="C14" s="177" t="s">
        <v>223</v>
      </c>
      <c r="D14" s="170" t="str">
        <f>'G 1.1'!C8</f>
        <v>Landschaften, Ortsbilder und Kulturraum</v>
      </c>
      <c r="E14" s="171" t="str">
        <f>'G 1.1'!D8</f>
        <v>X</v>
      </c>
      <c r="F14" s="352">
        <f>'G 1.1'!N8</f>
        <v>0</v>
      </c>
      <c r="G14" s="322"/>
    </row>
    <row r="15" spans="1:7" x14ac:dyDescent="0.3">
      <c r="A15" s="30"/>
      <c r="B15" s="694"/>
      <c r="C15" s="177" t="s">
        <v>224</v>
      </c>
      <c r="D15" s="170" t="str">
        <f>'G 1.2'!C7</f>
        <v>Zerschneidungswirkung</v>
      </c>
      <c r="E15" s="174">
        <f>'G 1.2'!D7</f>
        <v>0</v>
      </c>
      <c r="F15" s="352">
        <f>'G 1.2'!N7</f>
        <v>0</v>
      </c>
      <c r="G15" s="322"/>
    </row>
    <row r="16" spans="1:7" x14ac:dyDescent="0.3">
      <c r="A16" s="30"/>
      <c r="B16" s="694"/>
      <c r="C16" s="177" t="s">
        <v>225</v>
      </c>
      <c r="D16" s="170" t="str">
        <f>'G 1.2'!C8</f>
        <v>Öffentlicher Raum, Frei- und Erholungsräume</v>
      </c>
      <c r="E16" s="174">
        <f>'G 1.2'!D8</f>
        <v>0</v>
      </c>
      <c r="F16" s="352">
        <f>'G 1.2'!N8</f>
        <v>0</v>
      </c>
      <c r="G16" s="322"/>
    </row>
    <row r="17" spans="1:7" x14ac:dyDescent="0.3">
      <c r="A17" s="30"/>
      <c r="B17" s="694"/>
      <c r="C17" s="177" t="s">
        <v>226</v>
      </c>
      <c r="D17" s="170" t="str">
        <f>'G 1.2'!C9</f>
        <v>Aus- und Fernsicht</v>
      </c>
      <c r="E17" s="174">
        <f>'G 1.2'!D9</f>
        <v>0</v>
      </c>
      <c r="F17" s="352">
        <f>'G 1.2'!N9</f>
        <v>0</v>
      </c>
      <c r="G17" s="322"/>
    </row>
    <row r="18" spans="1:7" x14ac:dyDescent="0.3">
      <c r="A18" s="30"/>
      <c r="B18" s="694"/>
      <c r="C18" s="177" t="s">
        <v>227</v>
      </c>
      <c r="D18" s="170" t="str">
        <f>'G 1.3'!C7</f>
        <v>Barrierefreier Zugang</v>
      </c>
      <c r="E18" s="171" t="str">
        <f>'G 1.3'!D7</f>
        <v>X</v>
      </c>
      <c r="F18" s="352">
        <f>'G 1.3'!N7</f>
        <v>0</v>
      </c>
      <c r="G18" s="322"/>
    </row>
    <row r="19" spans="1:7" x14ac:dyDescent="0.3">
      <c r="A19" s="30"/>
      <c r="B19" s="694"/>
      <c r="C19" s="177" t="s">
        <v>228</v>
      </c>
      <c r="D19" s="170" t="str">
        <f>'G 1.3'!C8</f>
        <v>Beschilderung</v>
      </c>
      <c r="E19" s="174">
        <f>'G 1.3'!D8</f>
        <v>0</v>
      </c>
      <c r="F19" s="352">
        <f>'G 1.3'!N8</f>
        <v>0</v>
      </c>
      <c r="G19" s="322"/>
    </row>
    <row r="20" spans="1:7" x14ac:dyDescent="0.3">
      <c r="A20" s="30"/>
      <c r="B20" s="694"/>
      <c r="C20" s="177" t="s">
        <v>229</v>
      </c>
      <c r="D20" s="175" t="str">
        <f>'G 1.3'!C9</f>
        <v>Aufenthaltsqualität im Umfeld der Infrastruktur</v>
      </c>
      <c r="E20" s="171" t="str">
        <f>'G 1.3'!D9</f>
        <v>X</v>
      </c>
      <c r="F20" s="352">
        <f>'G 1.3'!N9</f>
        <v>0</v>
      </c>
      <c r="G20" s="322"/>
    </row>
    <row r="21" spans="1:7" x14ac:dyDescent="0.3">
      <c r="A21" s="30"/>
      <c r="B21" s="694"/>
      <c r="C21" s="177" t="s">
        <v>230</v>
      </c>
      <c r="D21" s="170" t="str">
        <f>'G 2.1'!C7</f>
        <v>Stakeholder und Partizipation</v>
      </c>
      <c r="E21" s="171" t="str">
        <f>'G 2.1'!D7</f>
        <v>X</v>
      </c>
      <c r="F21" s="352">
        <f>'G 2.1'!N7</f>
        <v>0</v>
      </c>
      <c r="G21" s="322"/>
    </row>
    <row r="22" spans="1:7" x14ac:dyDescent="0.3">
      <c r="A22" s="30"/>
      <c r="B22" s="694"/>
      <c r="C22" s="177" t="s">
        <v>231</v>
      </c>
      <c r="D22" s="170" t="str">
        <f>'G 2.1'!C8</f>
        <v>Kommunikation und Reklamationen</v>
      </c>
      <c r="E22" s="171" t="str">
        <f>'G 2.1'!D8</f>
        <v>X</v>
      </c>
      <c r="F22" s="352">
        <f>'G 2.1'!N8</f>
        <v>0</v>
      </c>
      <c r="G22" s="322"/>
    </row>
    <row r="23" spans="1:7" x14ac:dyDescent="0.3">
      <c r="A23" s="30"/>
      <c r="B23" s="694"/>
      <c r="C23" s="177" t="s">
        <v>232</v>
      </c>
      <c r="D23" s="170" t="str">
        <f>'G 2.2'!C7</f>
        <v>Sozialverträgliches Verhalten</v>
      </c>
      <c r="E23" s="171" t="str">
        <f>'G 2.2'!D7</f>
        <v>X</v>
      </c>
      <c r="F23" s="352">
        <f>'G 2.2'!N7</f>
        <v>0</v>
      </c>
      <c r="G23" s="322"/>
    </row>
    <row r="24" spans="1:7" x14ac:dyDescent="0.3">
      <c r="A24" s="30"/>
      <c r="B24" s="694"/>
      <c r="C24" s="177" t="s">
        <v>233</v>
      </c>
      <c r="D24" s="170" t="str">
        <f>'G 2.3'!C7</f>
        <v>Rechtliche und normative Rahmenbedingungen</v>
      </c>
      <c r="E24" s="171" t="str">
        <f>'G 2.3'!D7</f>
        <v>X</v>
      </c>
      <c r="F24" s="352">
        <f>'G 2.3'!N7</f>
        <v>0</v>
      </c>
      <c r="G24" s="322"/>
    </row>
    <row r="25" spans="1:7" x14ac:dyDescent="0.3">
      <c r="A25" s="30"/>
      <c r="B25" s="694"/>
      <c r="C25" s="177" t="s">
        <v>234</v>
      </c>
      <c r="D25" s="170" t="str">
        <f>'G 2.3'!C8</f>
        <v>Verfahren und Spezialbewilligungen</v>
      </c>
      <c r="E25" s="171" t="str">
        <f>'G 2.3'!D8</f>
        <v>X</v>
      </c>
      <c r="F25" s="352">
        <f>'G 2.3'!N8</f>
        <v>0</v>
      </c>
      <c r="G25" s="322"/>
    </row>
    <row r="26" spans="1:7" x14ac:dyDescent="0.3">
      <c r="A26" s="30"/>
      <c r="B26" s="694"/>
      <c r="C26" s="177" t="s">
        <v>235</v>
      </c>
      <c r="D26" s="170" t="str">
        <f>'G 2.4'!C7</f>
        <v>Grundversorgung und Suffizienz</v>
      </c>
      <c r="E26" s="174">
        <f>'G 2.4'!D7</f>
        <v>0</v>
      </c>
      <c r="F26" s="352">
        <f>'G 2.4'!N7</f>
        <v>0</v>
      </c>
      <c r="G26" s="322"/>
    </row>
    <row r="27" spans="1:7" x14ac:dyDescent="0.3">
      <c r="A27" s="30"/>
      <c r="B27" s="694"/>
      <c r="C27" s="177" t="s">
        <v>236</v>
      </c>
      <c r="D27" s="170" t="str">
        <f>'G 2.4'!C8</f>
        <v>Soziale und generationsbezogene Gerechtigkeit</v>
      </c>
      <c r="E27" s="171" t="str">
        <f>'G 2.4'!D8</f>
        <v>X</v>
      </c>
      <c r="F27" s="352">
        <f>'G 2.4'!N8</f>
        <v>0</v>
      </c>
      <c r="G27" s="322"/>
    </row>
    <row r="28" spans="1:7" x14ac:dyDescent="0.3">
      <c r="A28" s="30"/>
      <c r="B28" s="694"/>
      <c r="C28" s="177" t="s">
        <v>237</v>
      </c>
      <c r="D28" s="170" t="str">
        <f>'G 2.4'!C9</f>
        <v>Projektinterne Gerechtigkeit</v>
      </c>
      <c r="E28" s="174">
        <f>'G 2.4'!D9</f>
        <v>0</v>
      </c>
      <c r="F28" s="352">
        <f>'G 2.4'!N9</f>
        <v>0</v>
      </c>
      <c r="G28" s="322"/>
    </row>
    <row r="29" spans="1:7" x14ac:dyDescent="0.3">
      <c r="A29" s="30"/>
      <c r="B29" s="694"/>
      <c r="C29" s="177" t="s">
        <v>238</v>
      </c>
      <c r="D29" s="170" t="str">
        <f>'G 2.4'!C10</f>
        <v>Verantwortliche Beschaffung</v>
      </c>
      <c r="E29" s="171" t="str">
        <f>'G 2.4'!D10</f>
        <v>X</v>
      </c>
      <c r="F29" s="352">
        <f>'G 2.4'!N10</f>
        <v>0</v>
      </c>
      <c r="G29" s="322"/>
    </row>
    <row r="30" spans="1:7" x14ac:dyDescent="0.3">
      <c r="A30" s="30"/>
      <c r="B30" s="694"/>
      <c r="C30" s="177" t="s">
        <v>239</v>
      </c>
      <c r="D30" s="170" t="str">
        <f>'G 3.1'!C7</f>
        <v>Risiko- und Sicherheitsmanagement</v>
      </c>
      <c r="E30" s="171" t="str">
        <f>'G 3.1'!D7</f>
        <v>X</v>
      </c>
      <c r="F30" s="352">
        <f>'G 3.1'!N7</f>
        <v>0</v>
      </c>
      <c r="G30" s="322"/>
    </row>
    <row r="31" spans="1:7" x14ac:dyDescent="0.3">
      <c r="A31" s="30"/>
      <c r="B31" s="694"/>
      <c r="C31" s="177" t="s">
        <v>240</v>
      </c>
      <c r="D31" s="170" t="str">
        <f>'G 3.1'!C8</f>
        <v>Resilienz und Zuverlässigkeit</v>
      </c>
      <c r="E31" s="174">
        <f>'G 3.1'!D8</f>
        <v>0</v>
      </c>
      <c r="F31" s="352">
        <f>'G 3.1'!N8</f>
        <v>0</v>
      </c>
      <c r="G31" s="322"/>
    </row>
    <row r="32" spans="1:7" x14ac:dyDescent="0.3">
      <c r="A32" s="30"/>
      <c r="B32" s="694"/>
      <c r="C32" s="177" t="s">
        <v>241</v>
      </c>
      <c r="D32" s="170" t="str">
        <f>'G 3.1'!C9</f>
        <v>Notfallszenarien</v>
      </c>
      <c r="E32" s="174">
        <f>'G 3.1'!D9</f>
        <v>0</v>
      </c>
      <c r="F32" s="352">
        <f>'G 3.1'!N9</f>
        <v>0</v>
      </c>
      <c r="G32" s="322"/>
    </row>
    <row r="33" spans="1:7" x14ac:dyDescent="0.3">
      <c r="A33" s="30"/>
      <c r="B33" s="694"/>
      <c r="C33" s="177" t="s">
        <v>242</v>
      </c>
      <c r="D33" s="170" t="str">
        <f>'G 3.2'!C7</f>
        <v>Widerstandsfähigkeit der Anlagen/Infrastrukturen</v>
      </c>
      <c r="E33" s="174">
        <f>'G 3.2'!D7</f>
        <v>0</v>
      </c>
      <c r="F33" s="352">
        <f>'G 3.2'!N7</f>
        <v>0</v>
      </c>
      <c r="G33" s="322"/>
    </row>
    <row r="34" spans="1:7" x14ac:dyDescent="0.3">
      <c r="A34" s="30"/>
      <c r="B34" s="694"/>
      <c r="C34" s="177" t="s">
        <v>243</v>
      </c>
      <c r="D34" s="170" t="str">
        <f>'G 3.2'!C8</f>
        <v>Sicherheitsempfinden</v>
      </c>
      <c r="E34" s="174">
        <f>'G 3.2'!D8</f>
        <v>0</v>
      </c>
      <c r="F34" s="352">
        <f>'G 3.2'!N8</f>
        <v>0</v>
      </c>
      <c r="G34" s="322"/>
    </row>
    <row r="35" spans="1:7" ht="6" customHeight="1" x14ac:dyDescent="0.3">
      <c r="A35" s="30"/>
      <c r="B35" s="180"/>
      <c r="C35" s="181"/>
      <c r="D35" s="182"/>
      <c r="E35" s="183"/>
      <c r="F35" s="353"/>
      <c r="G35" s="320"/>
    </row>
    <row r="36" spans="1:7" x14ac:dyDescent="0.3">
      <c r="A36" s="30"/>
      <c r="B36" s="691" t="s">
        <v>3</v>
      </c>
      <c r="C36" s="178" t="s">
        <v>244</v>
      </c>
      <c r="D36" s="170" t="str">
        <f>'W 1.1'!C7</f>
        <v>Lebenszykluskosten</v>
      </c>
      <c r="E36" s="171" t="str">
        <f>'W 1.1'!D7</f>
        <v>X</v>
      </c>
      <c r="F36" s="352">
        <f>'W 1.1'!N7</f>
        <v>0</v>
      </c>
      <c r="G36" s="322"/>
    </row>
    <row r="37" spans="1:7" x14ac:dyDescent="0.3">
      <c r="A37" s="30"/>
      <c r="B37" s="692"/>
      <c r="C37" s="178" t="s">
        <v>245</v>
      </c>
      <c r="D37" s="170" t="str">
        <f>'W 1.1'!C8</f>
        <v>Überwachung und Unterhalt</v>
      </c>
      <c r="E37" s="171" t="str">
        <f>'W 1.1'!D8</f>
        <v>X</v>
      </c>
      <c r="F37" s="352">
        <f>'W 1.1'!N8</f>
        <v>0</v>
      </c>
      <c r="G37" s="322"/>
    </row>
    <row r="38" spans="1:7" x14ac:dyDescent="0.3">
      <c r="A38" s="30"/>
      <c r="B38" s="692"/>
      <c r="C38" s="178" t="s">
        <v>246</v>
      </c>
      <c r="D38" s="170" t="str">
        <f>'W 1.1'!C9</f>
        <v>Kostenbasierende Risikoanalyse</v>
      </c>
      <c r="E38" s="174">
        <f>'W 1.1'!D9</f>
        <v>0</v>
      </c>
      <c r="F38" s="352">
        <f>'W 1.1'!N9</f>
        <v>0</v>
      </c>
      <c r="G38" s="322"/>
    </row>
    <row r="39" spans="1:7" x14ac:dyDescent="0.3">
      <c r="A39" s="30"/>
      <c r="B39" s="692"/>
      <c r="C39" s="178" t="s">
        <v>247</v>
      </c>
      <c r="D39" s="170" t="str">
        <f>'W 1.2'!C7</f>
        <v>Nutzungsflexibilität und Anpassungsfähigkeit</v>
      </c>
      <c r="E39" s="174">
        <f>'W 1.2'!D7</f>
        <v>0</v>
      </c>
      <c r="F39" s="352">
        <f>'W 1.2'!N7</f>
        <v>0</v>
      </c>
      <c r="G39" s="322"/>
    </row>
    <row r="40" spans="1:7" x14ac:dyDescent="0.3">
      <c r="A40" s="30"/>
      <c r="B40" s="692"/>
      <c r="C40" s="178" t="s">
        <v>248</v>
      </c>
      <c r="D40" s="170" t="str">
        <f>'W 1.2'!C8</f>
        <v>Einfache Erhaltung und Rückbau</v>
      </c>
      <c r="E40" s="171" t="str">
        <f>'W 1.2'!D8</f>
        <v>X</v>
      </c>
      <c r="F40" s="352">
        <f>'W 1.2'!N8</f>
        <v>0</v>
      </c>
      <c r="G40" s="322"/>
    </row>
    <row r="41" spans="1:7" x14ac:dyDescent="0.3">
      <c r="A41" s="30"/>
      <c r="B41" s="692"/>
      <c r="C41" s="178" t="s">
        <v>249</v>
      </c>
      <c r="D41" s="170" t="str">
        <f>'W 2.1'!C7</f>
        <v xml:space="preserve">Volkswirtschaftliche Kosten-Nutzen Analyse </v>
      </c>
      <c r="E41" s="174">
        <f>'W 2.1'!D7</f>
        <v>0</v>
      </c>
      <c r="F41" s="352">
        <f>'W 2.1'!N7</f>
        <v>0</v>
      </c>
      <c r="G41" s="322"/>
    </row>
    <row r="42" spans="1:7" x14ac:dyDescent="0.3">
      <c r="A42" s="30"/>
      <c r="B42" s="692"/>
      <c r="C42" s="178" t="s">
        <v>250</v>
      </c>
      <c r="D42" s="170" t="str">
        <f>'W 2.1'!C8</f>
        <v>Monitoringkonzept</v>
      </c>
      <c r="E42" s="174">
        <f>'W 2.1'!D8</f>
        <v>0</v>
      </c>
      <c r="F42" s="352">
        <f>'W 2.1'!N8</f>
        <v>0</v>
      </c>
      <c r="G42" s="322"/>
    </row>
    <row r="43" spans="1:7" x14ac:dyDescent="0.3">
      <c r="A43" s="30"/>
      <c r="B43" s="692"/>
      <c r="C43" s="178" t="s">
        <v>251</v>
      </c>
      <c r="D43" s="170" t="str">
        <f>'W 2.1'!C9</f>
        <v>Synergieeffekte</v>
      </c>
      <c r="E43" s="174">
        <f>'W 2.1'!D9</f>
        <v>0</v>
      </c>
      <c r="F43" s="352">
        <f>'W 2.1'!N9</f>
        <v>0</v>
      </c>
      <c r="G43" s="322"/>
    </row>
    <row r="44" spans="1:7" x14ac:dyDescent="0.3">
      <c r="A44" s="30"/>
      <c r="B44" s="692"/>
      <c r="C44" s="178" t="s">
        <v>252</v>
      </c>
      <c r="D44" s="170" t="str">
        <f>'W 2.2'!C7</f>
        <v xml:space="preserve">Regional verfügbare Rohstoffe </v>
      </c>
      <c r="E44" s="174">
        <f>'W 2.2'!D7</f>
        <v>0</v>
      </c>
      <c r="F44" s="352">
        <f>'W 2.2'!N7</f>
        <v>0</v>
      </c>
      <c r="G44" s="322"/>
    </row>
    <row r="45" spans="1:7" ht="25.5" x14ac:dyDescent="0.3">
      <c r="A45" s="30"/>
      <c r="B45" s="692"/>
      <c r="C45" s="178" t="s">
        <v>253</v>
      </c>
      <c r="D45" s="133" t="str">
        <f>'W 2.2'!C8</f>
        <v>Regional verfügbare personelle Ressourcen und Kompetenzen</v>
      </c>
      <c r="E45" s="174">
        <f>'W 2.2'!D8</f>
        <v>0</v>
      </c>
      <c r="F45" s="352">
        <f>'W 2.2'!N8</f>
        <v>0</v>
      </c>
      <c r="G45" s="322"/>
    </row>
    <row r="46" spans="1:7" x14ac:dyDescent="0.3">
      <c r="A46" s="30"/>
      <c r="B46" s="692"/>
      <c r="C46" s="178" t="s">
        <v>254</v>
      </c>
      <c r="D46" s="170" t="str">
        <f>'W 2.2'!C9</f>
        <v>Förderung der regionalen Attraktivität</v>
      </c>
      <c r="E46" s="174">
        <f>'W 2.2'!D9</f>
        <v>0</v>
      </c>
      <c r="F46" s="352">
        <f>'W 2.2'!N9</f>
        <v>0</v>
      </c>
      <c r="G46" s="322"/>
    </row>
    <row r="47" spans="1:7" x14ac:dyDescent="0.3">
      <c r="A47" s="30"/>
      <c r="B47" s="692"/>
      <c r="C47" s="178" t="s">
        <v>255</v>
      </c>
      <c r="D47" s="170" t="str">
        <f>'W 2.2'!C10</f>
        <v>Reduktion der Zugangseinschränkungen</v>
      </c>
      <c r="E47" s="171" t="str">
        <f>'W 2.2'!D10</f>
        <v>X</v>
      </c>
      <c r="F47" s="352">
        <f>'W 2.2'!N10</f>
        <v>0</v>
      </c>
      <c r="G47" s="322"/>
    </row>
    <row r="48" spans="1:7" x14ac:dyDescent="0.3">
      <c r="A48" s="30"/>
      <c r="B48" s="692"/>
      <c r="C48" s="178" t="s">
        <v>256</v>
      </c>
      <c r="D48" s="170" t="str">
        <f>'W 2.3'!C7</f>
        <v>Vorhandene Infrastrukturen</v>
      </c>
      <c r="E48" s="174">
        <f>'W 2.3'!D7</f>
        <v>0</v>
      </c>
      <c r="F48" s="352">
        <f>'W 2.3'!N7</f>
        <v>0</v>
      </c>
      <c r="G48" s="322"/>
    </row>
    <row r="49" spans="1:7" x14ac:dyDescent="0.3">
      <c r="A49" s="30"/>
      <c r="B49" s="692"/>
      <c r="C49" s="178" t="s">
        <v>257</v>
      </c>
      <c r="D49" s="175" t="str">
        <f>'W 2.3'!C8</f>
        <v>Multifunktionale oder gemeinsame Infrastrukturnutzung</v>
      </c>
      <c r="E49" s="171" t="str">
        <f>'W 2.3'!D8</f>
        <v>X</v>
      </c>
      <c r="F49" s="352">
        <f>'W 2.3'!N8</f>
        <v>0</v>
      </c>
      <c r="G49" s="322"/>
    </row>
    <row r="50" spans="1:7" x14ac:dyDescent="0.3">
      <c r="A50" s="30"/>
      <c r="B50" s="692"/>
      <c r="C50" s="178" t="s">
        <v>258</v>
      </c>
      <c r="D50" s="170" t="str">
        <f>'W 3.1'!C7</f>
        <v>Langfristige Finanzierung</v>
      </c>
      <c r="E50" s="171" t="str">
        <f>'W 3.1'!D7</f>
        <v>X</v>
      </c>
      <c r="F50" s="352">
        <f>'W 3.1'!N7</f>
        <v>0</v>
      </c>
      <c r="G50" s="322"/>
    </row>
    <row r="51" spans="1:7" x14ac:dyDescent="0.3">
      <c r="A51" s="30"/>
      <c r="B51" s="692"/>
      <c r="C51" s="178" t="s">
        <v>259</v>
      </c>
      <c r="D51" s="170" t="str">
        <f>'W 3.1'!C8</f>
        <v>Kostendeckungsgrad nach Realisierung</v>
      </c>
      <c r="E51" s="174">
        <f>'W 3.1'!D8</f>
        <v>0</v>
      </c>
      <c r="F51" s="352">
        <f>'W 3.1'!N8</f>
        <v>0</v>
      </c>
      <c r="G51" s="322"/>
    </row>
    <row r="52" spans="1:7" x14ac:dyDescent="0.3">
      <c r="A52" s="30"/>
      <c r="B52" s="693"/>
      <c r="C52" s="178" t="s">
        <v>260</v>
      </c>
      <c r="D52" s="170" t="str">
        <f>'W 3.1'!C9</f>
        <v>Finanzierung der Risiken</v>
      </c>
      <c r="E52" s="174">
        <f>'W 3.1'!D9</f>
        <v>0</v>
      </c>
      <c r="F52" s="352">
        <f>'W 3.1'!N9</f>
        <v>0</v>
      </c>
      <c r="G52" s="322"/>
    </row>
    <row r="53" spans="1:7" ht="6" customHeight="1" x14ac:dyDescent="0.3">
      <c r="A53" s="30"/>
      <c r="B53" s="185"/>
      <c r="C53" s="186"/>
      <c r="D53" s="182"/>
      <c r="E53" s="183"/>
      <c r="F53" s="353"/>
      <c r="G53" s="320"/>
    </row>
    <row r="54" spans="1:7" x14ac:dyDescent="0.3">
      <c r="A54" s="30"/>
      <c r="B54" s="689" t="s">
        <v>5</v>
      </c>
      <c r="C54" s="184" t="s">
        <v>261</v>
      </c>
      <c r="D54" s="240" t="str">
        <f>'U 1.1'!C7</f>
        <v>Minimierung des (nicht erneuerbaren) Energieverbrauchs</v>
      </c>
      <c r="E54" s="114" t="str">
        <f>'U 1.1'!D7</f>
        <v>X</v>
      </c>
      <c r="F54" s="354">
        <f>'U 1.1'!N7</f>
        <v>0</v>
      </c>
      <c r="G54" s="287"/>
    </row>
    <row r="55" spans="1:7" x14ac:dyDescent="0.3">
      <c r="A55" s="30"/>
      <c r="B55" s="689"/>
      <c r="C55" s="179" t="s">
        <v>262</v>
      </c>
      <c r="D55" s="170" t="str">
        <f>'U 1.1'!C8</f>
        <v>Erneuerbare Energien</v>
      </c>
      <c r="E55" s="171" t="str">
        <f>'U 1.1'!D8</f>
        <v>X</v>
      </c>
      <c r="F55" s="352">
        <f>'U 1.1'!N8</f>
        <v>0</v>
      </c>
      <c r="G55" s="322"/>
    </row>
    <row r="56" spans="1:7" x14ac:dyDescent="0.3">
      <c r="A56" s="30"/>
      <c r="B56" s="689"/>
      <c r="C56" s="179" t="s">
        <v>263</v>
      </c>
      <c r="D56" s="170" t="str">
        <f>'U 1.1'!C9</f>
        <v>Energieverbrauchsmonitoring</v>
      </c>
      <c r="E56" s="174">
        <f>'U 1.1'!D9</f>
        <v>0</v>
      </c>
      <c r="F56" s="352">
        <f>'U 1.1'!N9</f>
        <v>0</v>
      </c>
      <c r="G56" s="322"/>
    </row>
    <row r="57" spans="1:7" x14ac:dyDescent="0.3">
      <c r="A57" s="30"/>
      <c r="B57" s="689"/>
      <c r="C57" s="179" t="s">
        <v>264</v>
      </c>
      <c r="D57" s="170" t="str">
        <f>'U 1.2'!C7</f>
        <v>Effiziente Flächennutzung</v>
      </c>
      <c r="E57" s="171" t="str">
        <f>'U 1.2'!D7</f>
        <v>X</v>
      </c>
      <c r="F57" s="352">
        <f>'U 1.2'!N7</f>
        <v>0</v>
      </c>
      <c r="G57" s="322"/>
    </row>
    <row r="58" spans="1:7" x14ac:dyDescent="0.3">
      <c r="A58" s="30"/>
      <c r="B58" s="689"/>
      <c r="C58" s="179" t="s">
        <v>265</v>
      </c>
      <c r="D58" s="170" t="str">
        <f>'U 1.2'!C8</f>
        <v>Schonender Umgang mit Boden</v>
      </c>
      <c r="E58" s="171" t="str">
        <f>'U 1.2'!D8</f>
        <v>X</v>
      </c>
      <c r="F58" s="352">
        <f>'U 1.2'!N8</f>
        <v>0</v>
      </c>
      <c r="G58" s="322"/>
    </row>
    <row r="59" spans="1:7" ht="25.5" x14ac:dyDescent="0.3">
      <c r="A59" s="30"/>
      <c r="B59" s="689"/>
      <c r="C59" s="179" t="s">
        <v>266</v>
      </c>
      <c r="D59" s="175" t="str">
        <f>'U 1.3'!C7</f>
        <v>Untersuchung KbS-Standorte (Kataster der belasteten Standorte)</v>
      </c>
      <c r="E59" s="171" t="str">
        <f>'U 1.3'!D7</f>
        <v>X</v>
      </c>
      <c r="F59" s="352">
        <f>'U 1.3'!N7</f>
        <v>0</v>
      </c>
      <c r="G59" s="322"/>
    </row>
    <row r="60" spans="1:7" x14ac:dyDescent="0.3">
      <c r="A60" s="30"/>
      <c r="B60" s="689"/>
      <c r="C60" s="179" t="s">
        <v>267</v>
      </c>
      <c r="D60" s="133" t="str">
        <f>'U 1.3'!C8</f>
        <v>Bauliche Eingriffe auf KbS-Standorten</v>
      </c>
      <c r="E60" s="174">
        <f>'U 1.3'!D8</f>
        <v>0</v>
      </c>
      <c r="F60" s="352">
        <f>'U 1.3'!N8</f>
        <v>0</v>
      </c>
      <c r="G60" s="322"/>
    </row>
    <row r="61" spans="1:7" x14ac:dyDescent="0.3">
      <c r="A61" s="30"/>
      <c r="B61" s="689"/>
      <c r="C61" s="179" t="s">
        <v>268</v>
      </c>
      <c r="D61" s="170" t="str">
        <f>'U 1.4'!C7</f>
        <v>Unverschmutzte Abfälle</v>
      </c>
      <c r="E61" s="171" t="str">
        <f>'U 1.4'!D7</f>
        <v>X</v>
      </c>
      <c r="F61" s="352">
        <f>'U 1.4'!N7</f>
        <v>0</v>
      </c>
      <c r="G61" s="322"/>
    </row>
    <row r="62" spans="1:7" x14ac:dyDescent="0.3">
      <c r="A62" s="30"/>
      <c r="B62" s="689"/>
      <c r="C62" s="179" t="s">
        <v>269</v>
      </c>
      <c r="D62" s="170" t="str">
        <f>'U 1.4'!C8</f>
        <v>Belastete Abfälle</v>
      </c>
      <c r="E62" s="174">
        <f>'U 1.4'!D8</f>
        <v>0</v>
      </c>
      <c r="F62" s="352">
        <f>'U 1.4'!N8</f>
        <v>0</v>
      </c>
      <c r="G62" s="322"/>
    </row>
    <row r="63" spans="1:7" x14ac:dyDescent="0.3">
      <c r="A63" s="30"/>
      <c r="B63" s="689"/>
      <c r="C63" s="179" t="s">
        <v>270</v>
      </c>
      <c r="D63" s="170" t="str">
        <f>'U 1.5'!C7</f>
        <v>Ressourceneffizienz</v>
      </c>
      <c r="E63" s="171" t="str">
        <f>'U 1.5'!D7</f>
        <v>X</v>
      </c>
      <c r="F63" s="352">
        <f>'U 1.5'!N7</f>
        <v>0</v>
      </c>
      <c r="G63" s="322"/>
    </row>
    <row r="64" spans="1:7" x14ac:dyDescent="0.3">
      <c r="A64" s="30"/>
      <c r="B64" s="689"/>
      <c r="C64" s="179" t="s">
        <v>271</v>
      </c>
      <c r="D64" s="170" t="str">
        <f>'U 1.5'!C8</f>
        <v>Ökologisch verantwortlicher Betrieb und Unterhalt</v>
      </c>
      <c r="E64" s="171" t="str">
        <f>'U 1.5'!D8</f>
        <v>X</v>
      </c>
      <c r="F64" s="352">
        <f>'U 1.5'!N8</f>
        <v>0</v>
      </c>
      <c r="G64" s="322"/>
    </row>
    <row r="65" spans="1:7" x14ac:dyDescent="0.3">
      <c r="A65" s="30"/>
      <c r="B65" s="689"/>
      <c r="C65" s="179" t="s">
        <v>272</v>
      </c>
      <c r="D65" s="170" t="str">
        <f>'U 1.5'!C9</f>
        <v>Rückbaubarkeit</v>
      </c>
      <c r="E65" s="171" t="str">
        <f>'U 1.5'!D9</f>
        <v>X</v>
      </c>
      <c r="F65" s="352">
        <f>'U 1.5'!N9</f>
        <v>0</v>
      </c>
      <c r="G65" s="322"/>
    </row>
    <row r="66" spans="1:7" x14ac:dyDescent="0.3">
      <c r="A66" s="30"/>
      <c r="B66" s="689"/>
      <c r="C66" s="179" t="s">
        <v>273</v>
      </c>
      <c r="D66" s="170" t="str">
        <f>'U 2.1'!C7</f>
        <v>Emissionen</v>
      </c>
      <c r="E66" s="171" t="str">
        <f>'U 2.1'!D7</f>
        <v>X</v>
      </c>
      <c r="F66" s="352">
        <f>'U 2.1'!N7</f>
        <v>0</v>
      </c>
      <c r="G66" s="322"/>
    </row>
    <row r="67" spans="1:7" x14ac:dyDescent="0.3">
      <c r="A67" s="30"/>
      <c r="B67" s="689"/>
      <c r="C67" s="179" t="s">
        <v>274</v>
      </c>
      <c r="D67" s="170" t="str">
        <f>'U 2.1'!C8</f>
        <v>Kompensation von Treibhausgasemissionen</v>
      </c>
      <c r="E67" s="171" t="str">
        <f>'U 2.1'!D8</f>
        <v>X</v>
      </c>
      <c r="F67" s="352">
        <f>'U 2.1'!N8</f>
        <v>0</v>
      </c>
      <c r="G67" s="322"/>
    </row>
    <row r="68" spans="1:7" x14ac:dyDescent="0.3">
      <c r="A68" s="30"/>
      <c r="B68" s="689"/>
      <c r="C68" s="179" t="s">
        <v>275</v>
      </c>
      <c r="D68" s="170" t="str">
        <f>'U 2.1'!C9</f>
        <v>Hitzeinsel-Effekt</v>
      </c>
      <c r="E68" s="174">
        <f>'U 2.1'!D9</f>
        <v>0</v>
      </c>
      <c r="F68" s="352">
        <f>'U 2.1'!N9</f>
        <v>0</v>
      </c>
      <c r="G68" s="322"/>
    </row>
    <row r="69" spans="1:7" x14ac:dyDescent="0.3">
      <c r="A69" s="30"/>
      <c r="B69" s="689"/>
      <c r="C69" s="179" t="s">
        <v>276</v>
      </c>
      <c r="D69" s="170" t="str">
        <f>'U 2.2'!C7</f>
        <v>Luftschadstoffe und Gerüche</v>
      </c>
      <c r="E69" s="171" t="str">
        <f>'U 2.2'!D7</f>
        <v>X</v>
      </c>
      <c r="F69" s="352">
        <f>'U 2.2'!N7</f>
        <v>0</v>
      </c>
      <c r="G69" s="322"/>
    </row>
    <row r="70" spans="1:7" x14ac:dyDescent="0.3">
      <c r="A70" s="30"/>
      <c r="B70" s="689"/>
      <c r="C70" s="179" t="s">
        <v>277</v>
      </c>
      <c r="D70" s="170" t="str">
        <f>'U 2.2'!C8</f>
        <v>Lärm und Erschütterungen</v>
      </c>
      <c r="E70" s="171" t="str">
        <f>'U 2.2'!D8</f>
        <v>X</v>
      </c>
      <c r="F70" s="352">
        <f>'U 2.2'!N8</f>
        <v>0</v>
      </c>
      <c r="G70" s="322"/>
    </row>
    <row r="71" spans="1:7" x14ac:dyDescent="0.3">
      <c r="A71" s="30"/>
      <c r="B71" s="689"/>
      <c r="C71" s="179" t="s">
        <v>278</v>
      </c>
      <c r="D71" s="170" t="str">
        <f>'U 2.2'!C9</f>
        <v>Nichtionisierende Strahlung (NIS)</v>
      </c>
      <c r="E71" s="174">
        <f>'U 2.2'!D9</f>
        <v>0</v>
      </c>
      <c r="F71" s="352">
        <f>'U 2.2'!N9</f>
        <v>0</v>
      </c>
      <c r="G71" s="322"/>
    </row>
    <row r="72" spans="1:7" x14ac:dyDescent="0.3">
      <c r="A72" s="30"/>
      <c r="B72" s="689"/>
      <c r="C72" s="179" t="s">
        <v>332</v>
      </c>
      <c r="D72" s="170" t="str">
        <f>'U 2.2'!C10</f>
        <v>Hitze und Licht</v>
      </c>
      <c r="E72" s="171" t="str">
        <f>'U 2.2'!D10</f>
        <v>X</v>
      </c>
      <c r="F72" s="352">
        <f>'U 2.2'!N10</f>
        <v>0</v>
      </c>
      <c r="G72" s="322"/>
    </row>
    <row r="73" spans="1:7" ht="25.5" x14ac:dyDescent="0.3">
      <c r="A73" s="30"/>
      <c r="B73" s="689"/>
      <c r="C73" s="179" t="s">
        <v>279</v>
      </c>
      <c r="D73" s="133" t="str">
        <f>'U 2.3'!C7</f>
        <v>Qualitative/stoffliche Auswirkungen auf Oberflächen- und Grundwasser</v>
      </c>
      <c r="E73" s="171" t="str">
        <f>'U 2.3'!D7</f>
        <v>X</v>
      </c>
      <c r="F73" s="352">
        <f>'U 2.3'!N7</f>
        <v>0</v>
      </c>
      <c r="G73" s="322"/>
    </row>
    <row r="74" spans="1:7" ht="25.5" x14ac:dyDescent="0.3">
      <c r="A74" s="30"/>
      <c r="B74" s="689"/>
      <c r="C74" s="179" t="s">
        <v>280</v>
      </c>
      <c r="D74" s="133" t="str">
        <f>'U 2.3'!C8</f>
        <v>Speichervolumen, Gewässerraum, Durchfluss und Wasserkreislauf</v>
      </c>
      <c r="E74" s="174">
        <f>'U 2.3'!D8</f>
        <v>0</v>
      </c>
      <c r="F74" s="352">
        <f>'U 2.3'!N8</f>
        <v>0</v>
      </c>
      <c r="G74" s="322"/>
    </row>
    <row r="75" spans="1:7" x14ac:dyDescent="0.3">
      <c r="A75" s="30"/>
      <c r="B75" s="689"/>
      <c r="C75" s="179" t="s">
        <v>281</v>
      </c>
      <c r="D75" s="133" t="str">
        <f>'U 2.3'!C9</f>
        <v>Wasserverbrauch und Wasserbezug</v>
      </c>
      <c r="E75" s="174">
        <f>'U 2.3'!D9</f>
        <v>0</v>
      </c>
      <c r="F75" s="352">
        <f>'U 2.3'!N9</f>
        <v>0</v>
      </c>
      <c r="G75" s="322"/>
    </row>
    <row r="76" spans="1:7" x14ac:dyDescent="0.3">
      <c r="A76" s="30"/>
      <c r="B76" s="689"/>
      <c r="C76" s="179" t="s">
        <v>282</v>
      </c>
      <c r="D76" s="133" t="str">
        <f>'U 2.4'!C7</f>
        <v>Erhalt und Aufwertung von Natur- und Landschaftselementen</v>
      </c>
      <c r="E76" s="171" t="str">
        <f>'U 2.4'!D7</f>
        <v>X</v>
      </c>
      <c r="F76" s="352">
        <f>'U 2.4'!N7</f>
        <v>0</v>
      </c>
      <c r="G76" s="322"/>
    </row>
    <row r="77" spans="1:7" x14ac:dyDescent="0.3">
      <c r="A77" s="30"/>
      <c r="B77" s="689"/>
      <c r="C77" s="179" t="s">
        <v>283</v>
      </c>
      <c r="D77" s="170" t="str">
        <f>'U 2.4'!C8</f>
        <v>Verbindungskorridore</v>
      </c>
      <c r="E77" s="174" t="str">
        <f>'U 2.4'!D8</f>
        <v>X</v>
      </c>
      <c r="F77" s="352">
        <f>'U 2.4'!N8</f>
        <v>0</v>
      </c>
      <c r="G77" s="322"/>
    </row>
    <row r="78" spans="1:7" x14ac:dyDescent="0.3">
      <c r="A78" s="30"/>
      <c r="B78" s="689"/>
      <c r="C78" s="179" t="s">
        <v>284</v>
      </c>
      <c r="D78" s="170" t="str">
        <f>'U 2.4'!C9</f>
        <v>Invasive Pflanzen und Neophyten</v>
      </c>
      <c r="E78" s="171" t="str">
        <f>'U 2.4'!D9</f>
        <v>X</v>
      </c>
      <c r="F78" s="352">
        <f>'U 2.4'!N9</f>
        <v>0</v>
      </c>
      <c r="G78" s="322"/>
    </row>
    <row r="79" spans="1:7" x14ac:dyDescent="0.3">
      <c r="A79" s="30"/>
      <c r="B79" s="689"/>
      <c r="C79" s="179" t="s">
        <v>285</v>
      </c>
      <c r="D79" s="170" t="str">
        <f>'U 3.1'!C7</f>
        <v>Risiken durch Naturgefahren</v>
      </c>
      <c r="E79" s="171" t="str">
        <f>'U 3.1'!D7</f>
        <v>X</v>
      </c>
      <c r="F79" s="352">
        <f>'U 3.1'!N7</f>
        <v>0</v>
      </c>
      <c r="G79" s="322"/>
    </row>
    <row r="80" spans="1:7" x14ac:dyDescent="0.3">
      <c r="A80" s="30"/>
      <c r="B80" s="689"/>
      <c r="C80" s="179" t="s">
        <v>286</v>
      </c>
      <c r="D80" s="170" t="str">
        <f>'U 3.1'!C8</f>
        <v>Einflüsse des Klimawandels</v>
      </c>
      <c r="E80" s="174">
        <f>'U 3.1'!D8</f>
        <v>0</v>
      </c>
      <c r="F80" s="352">
        <f>'U 3.1'!N8</f>
        <v>0</v>
      </c>
      <c r="G80" s="322"/>
    </row>
    <row r="81" spans="1:7" x14ac:dyDescent="0.3">
      <c r="A81" s="30"/>
      <c r="B81" s="690"/>
      <c r="C81" s="179" t="s">
        <v>287</v>
      </c>
      <c r="D81" s="170" t="str">
        <f>'U 3.2'!C7</f>
        <v>Störfälle und Gefahrengüter</v>
      </c>
      <c r="E81" s="171" t="str">
        <f>'U 3.2'!D7</f>
        <v>X</v>
      </c>
      <c r="F81" s="352">
        <f>'U 3.2'!N7</f>
        <v>0</v>
      </c>
      <c r="G81" s="322"/>
    </row>
    <row r="82" spans="1:7" x14ac:dyDescent="0.3">
      <c r="C82" s="118"/>
      <c r="D82" s="118"/>
    </row>
  </sheetData>
  <sheetProtection algorithmName="SHA-512" hashValue="g7zLnqpYCNTR0sollCDWxg6Q8GaTZrHEUVLnfgsfp3pSixnt6tvhRR1jn+M0RTvoshnSsMcPw5+2YhMaLPW2WQ==" saltValue="EsbD5j403ObSnPsoUXZVXg==" spinCount="100000" sheet="1" objects="1" scenarios="1" formatRows="0"/>
  <mergeCells count="5">
    <mergeCell ref="B54:B81"/>
    <mergeCell ref="B36:B52"/>
    <mergeCell ref="B13:B34"/>
    <mergeCell ref="B4:B11"/>
    <mergeCell ref="B3:C3"/>
  </mergeCells>
  <printOptions horizontalCentered="1" verticalCentered="1"/>
  <pageMargins left="0.59812500000000002" right="0.70866141732283472" top="1.5748031496062993" bottom="0.74803149606299213" header="0.31496062992125984" footer="0.31496062992125984"/>
  <pageSetup paperSize="8" scale="99" orientation="landscape" r:id="rId1"/>
  <headerFooter>
    <oddHeader>&amp;L&amp;"Arial Narrow,Normal"&amp;9SNBS Infrastruktur&amp;C&amp;"Arial Narrow,Normal"&amp;9Bewertungstool V1.0
&amp;"Arial Narrow,Gras"&amp;16Massnahmentabelle&amp;R&amp;"Arial Narrow,Normal"&amp;G</oddHeader>
    <oddFooter>&amp;L&amp;"Arial Narrow,Normal"&amp;8&amp;F&amp;C&amp;"Arial Narrow,Normal"&amp;8&amp;P/&amp;N&amp;R&amp;"Arial Narrow,Normal"&amp;8&amp;D</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34"/>
  <sheetViews>
    <sheetView showGridLines="0" view="pageLayout" zoomScaleNormal="100" workbookViewId="0">
      <selection activeCell="J25" sqref="J25"/>
    </sheetView>
  </sheetViews>
  <sheetFormatPr baseColWidth="10" defaultColWidth="10.85546875" defaultRowHeight="16.5" x14ac:dyDescent="0.3"/>
  <cols>
    <col min="1" max="1" width="10.85546875" style="115" customWidth="1"/>
    <col min="2" max="2" width="10.85546875" style="79" customWidth="1"/>
    <col min="3" max="3" width="10.85546875" style="25"/>
    <col min="4" max="4" width="11.28515625" style="25" customWidth="1"/>
    <col min="5" max="7" width="10.85546875" style="25"/>
    <col min="8" max="8" width="6.7109375" style="25" customWidth="1"/>
    <col min="9" max="9" width="6.42578125" style="25" customWidth="1"/>
    <col min="10" max="10" width="42.85546875" style="275" customWidth="1"/>
    <col min="11" max="16384" width="10.85546875" style="25"/>
  </cols>
  <sheetData>
    <row r="1" spans="1:10" ht="9.1999999999999993" customHeight="1" x14ac:dyDescent="0.3">
      <c r="C1" s="40"/>
      <c r="D1" s="40"/>
      <c r="E1" s="40"/>
      <c r="F1" s="40"/>
      <c r="G1" s="40"/>
      <c r="H1" s="40"/>
      <c r="I1" s="40"/>
      <c r="J1" s="276"/>
    </row>
    <row r="2" spans="1:10" ht="13.5" customHeight="1" x14ac:dyDescent="0.3">
      <c r="A2" s="116"/>
      <c r="B2" s="149"/>
      <c r="C2" s="326"/>
      <c r="D2" s="40"/>
      <c r="E2" s="40"/>
      <c r="F2" s="40"/>
      <c r="G2" s="40"/>
      <c r="H2" s="40"/>
      <c r="I2" s="327" t="s">
        <v>73</v>
      </c>
      <c r="J2" s="276"/>
    </row>
    <row r="3" spans="1:10" ht="13.5" customHeight="1" x14ac:dyDescent="0.3">
      <c r="A3" s="116"/>
      <c r="B3" s="161"/>
      <c r="C3" s="328"/>
      <c r="D3" s="40"/>
      <c r="E3" s="40"/>
      <c r="F3" s="40"/>
      <c r="G3" s="40"/>
      <c r="H3" s="40"/>
      <c r="I3" s="279" t="str">
        <f>Übersicht!F8</f>
        <v>T 1.1</v>
      </c>
      <c r="J3" s="329" t="str">
        <f>Übersicht!G8</f>
        <v>Projektbegleitende Nachhaltigkeitsbeurteilung</v>
      </c>
    </row>
    <row r="4" spans="1:10" ht="13.5" customHeight="1" x14ac:dyDescent="0.3">
      <c r="A4" s="296"/>
      <c r="B4" s="330"/>
      <c r="C4" s="331"/>
      <c r="D4" s="40"/>
      <c r="E4" s="40"/>
      <c r="F4" s="40"/>
      <c r="G4" s="40"/>
      <c r="H4" s="40"/>
      <c r="I4" s="279" t="str">
        <f>Übersicht!F9</f>
        <v>T 1.2</v>
      </c>
      <c r="J4" s="329" t="str">
        <f>Übersicht!G9</f>
        <v>Zielsetzung und Systemabgrenzung</v>
      </c>
    </row>
    <row r="5" spans="1:10" ht="13.5" customHeight="1" x14ac:dyDescent="0.3">
      <c r="A5" s="296"/>
      <c r="B5" s="330"/>
      <c r="C5" s="331"/>
      <c r="D5" s="40"/>
      <c r="E5" s="40"/>
      <c r="F5" s="40"/>
      <c r="G5" s="40"/>
      <c r="H5" s="40"/>
      <c r="I5" s="279" t="str">
        <f>Übersicht!F10</f>
        <v>T 1.3</v>
      </c>
      <c r="J5" s="329" t="str">
        <f>Übersicht!G10</f>
        <v>Zielkonflikte und Synergien</v>
      </c>
    </row>
    <row r="6" spans="1:10" ht="14.25" customHeight="1" x14ac:dyDescent="0.3">
      <c r="A6" s="296"/>
      <c r="B6" s="330"/>
      <c r="C6" s="331"/>
      <c r="D6" s="40"/>
      <c r="E6" s="40"/>
      <c r="F6" s="40"/>
      <c r="G6" s="40"/>
      <c r="H6" s="40"/>
      <c r="I6" s="279" t="str">
        <f>Übersicht!F11</f>
        <v>G 1.1</v>
      </c>
      <c r="J6" s="329" t="str">
        <f>Übersicht!G11</f>
        <v>Raumplanung, Landschaften, Ortsbilder und Kulturraum</v>
      </c>
    </row>
    <row r="7" spans="1:10" ht="13.5" customHeight="1" x14ac:dyDescent="0.3">
      <c r="A7" s="296"/>
      <c r="B7" s="330"/>
      <c r="C7" s="331"/>
      <c r="D7" s="40"/>
      <c r="E7" s="40"/>
      <c r="F7" s="40"/>
      <c r="G7" s="40"/>
      <c r="H7" s="40"/>
      <c r="I7" s="279" t="str">
        <f>Übersicht!F12</f>
        <v>G 1.2</v>
      </c>
      <c r="J7" s="329" t="str">
        <f>Übersicht!G12</f>
        <v>Wohnqualität und Zusammenleben</v>
      </c>
    </row>
    <row r="8" spans="1:10" ht="14.25" customHeight="1" x14ac:dyDescent="0.3">
      <c r="A8" s="296"/>
      <c r="B8" s="330"/>
      <c r="C8" s="331"/>
      <c r="D8" s="40"/>
      <c r="E8" s="40"/>
      <c r="F8" s="40"/>
      <c r="G8" s="40"/>
      <c r="H8" s="40"/>
      <c r="I8" s="279" t="str">
        <f>Übersicht!F13</f>
        <v>G 1.3</v>
      </c>
      <c r="J8" s="329" t="str">
        <f>Übersicht!G13</f>
        <v>Zugang zur Infrastruktur und Aufenthaltsqualität</v>
      </c>
    </row>
    <row r="9" spans="1:10" ht="13.5" customHeight="1" x14ac:dyDescent="0.3">
      <c r="A9" s="296"/>
      <c r="B9" s="330"/>
      <c r="C9" s="331"/>
      <c r="D9" s="40"/>
      <c r="E9" s="40"/>
      <c r="F9" s="40"/>
      <c r="G9" s="40"/>
      <c r="H9" s="40"/>
      <c r="I9" s="279" t="str">
        <f>Übersicht!F14</f>
        <v>G 2.1</v>
      </c>
      <c r="J9" s="329" t="str">
        <f>Übersicht!G14</f>
        <v>Kommunikation und Partizipation</v>
      </c>
    </row>
    <row r="10" spans="1:10" ht="13.5" customHeight="1" x14ac:dyDescent="0.3">
      <c r="A10" s="296"/>
      <c r="B10" s="332"/>
      <c r="C10" s="147"/>
      <c r="D10" s="40"/>
      <c r="E10" s="40"/>
      <c r="F10" s="40"/>
      <c r="G10" s="40"/>
      <c r="H10" s="40"/>
      <c r="I10" s="279" t="str">
        <f>Übersicht!F15</f>
        <v>G 2.2</v>
      </c>
      <c r="J10" s="329" t="str">
        <f>Übersicht!G15</f>
        <v>Sozialverträgliches Verhalten</v>
      </c>
    </row>
    <row r="11" spans="1:10" ht="13.5" customHeight="1" x14ac:dyDescent="0.3">
      <c r="A11" s="296"/>
      <c r="B11" s="332"/>
      <c r="C11" s="147"/>
      <c r="D11" s="40"/>
      <c r="E11" s="40"/>
      <c r="F11" s="40"/>
      <c r="G11" s="40"/>
      <c r="H11" s="40"/>
      <c r="I11" s="279" t="str">
        <f>Übersicht!F16</f>
        <v>G 2.3</v>
      </c>
      <c r="J11" s="329" t="str">
        <f>Übersicht!G16</f>
        <v>Rechtssicherheit</v>
      </c>
    </row>
    <row r="12" spans="1:10" ht="13.5" customHeight="1" x14ac:dyDescent="0.3">
      <c r="A12" s="296"/>
      <c r="B12" s="332"/>
      <c r="C12" s="147"/>
      <c r="D12" s="40"/>
      <c r="E12" s="40"/>
      <c r="F12" s="40"/>
      <c r="G12" s="40"/>
      <c r="H12" s="40"/>
      <c r="I12" s="279" t="str">
        <f>Übersicht!F17</f>
        <v>G 2.4</v>
      </c>
      <c r="J12" s="329" t="str">
        <f>Übersicht!G17</f>
        <v>Solidarität, Gerechtigkeit, Verteilungseffekte</v>
      </c>
    </row>
    <row r="13" spans="1:10" ht="14.25" customHeight="1" x14ac:dyDescent="0.3">
      <c r="A13" s="296"/>
      <c r="B13" s="332"/>
      <c r="C13" s="147"/>
      <c r="D13" s="40"/>
      <c r="E13" s="40"/>
      <c r="F13" s="40"/>
      <c r="G13" s="40"/>
      <c r="H13" s="40"/>
      <c r="I13" s="279" t="str">
        <f>Übersicht!F18</f>
        <v>G 3.1</v>
      </c>
      <c r="J13" s="329" t="str">
        <f>Übersicht!G18</f>
        <v>Arbeitssicherheit, Unfallvermeidung, Rettung und Gesundheit</v>
      </c>
    </row>
    <row r="14" spans="1:10" ht="13.5" customHeight="1" x14ac:dyDescent="0.3">
      <c r="A14" s="296"/>
      <c r="B14" s="332"/>
      <c r="C14" s="147"/>
      <c r="D14" s="40"/>
      <c r="E14" s="40"/>
      <c r="F14" s="40"/>
      <c r="G14" s="40"/>
      <c r="H14" s="40"/>
      <c r="I14" s="279" t="str">
        <f>Übersicht!F19</f>
        <v>G 3.2</v>
      </c>
      <c r="J14" s="329" t="str">
        <f>Übersicht!G19</f>
        <v>Schutz vor Gewalt und Kriminalität</v>
      </c>
    </row>
    <row r="15" spans="1:10" ht="13.5" customHeight="1" x14ac:dyDescent="0.3">
      <c r="A15" s="296"/>
      <c r="B15" s="332"/>
      <c r="C15" s="147"/>
      <c r="D15" s="40"/>
      <c r="E15" s="40"/>
      <c r="F15" s="40"/>
      <c r="G15" s="40"/>
      <c r="H15" s="40"/>
      <c r="I15" s="279" t="str">
        <f>Übersicht!F20</f>
        <v>W 1.1</v>
      </c>
      <c r="J15" s="329" t="str">
        <f>Übersicht!G20</f>
        <v>Betriebswirtschaftliches Kosten-Nutzen-Verhältnis</v>
      </c>
    </row>
    <row r="16" spans="1:10" ht="14.25" customHeight="1" x14ac:dyDescent="0.3">
      <c r="A16" s="296"/>
      <c r="B16" s="332"/>
      <c r="C16" s="147"/>
      <c r="D16" s="40"/>
      <c r="E16" s="40"/>
      <c r="F16" s="40"/>
      <c r="G16" s="40"/>
      <c r="H16" s="40"/>
      <c r="I16" s="279" t="str">
        <f>Übersicht!F21</f>
        <v>W 1.2</v>
      </c>
      <c r="J16" s="329" t="str">
        <f>Übersicht!G21</f>
        <v>Nutzungsflexibilität, Anpassungsfähigkeit und Rückbau</v>
      </c>
    </row>
    <row r="17" spans="1:10" ht="13.5" customHeight="1" x14ac:dyDescent="0.3">
      <c r="A17" s="296"/>
      <c r="B17" s="332"/>
      <c r="C17" s="147"/>
      <c r="D17" s="40"/>
      <c r="E17" s="40"/>
      <c r="F17" s="40"/>
      <c r="G17" s="40"/>
      <c r="H17" s="40"/>
      <c r="I17" s="279" t="str">
        <f>Übersicht!F22</f>
        <v>W 2.1</v>
      </c>
      <c r="J17" s="329" t="str">
        <f>Übersicht!G22</f>
        <v>Volkswirtschaftliches Kosten-Nutzen-Verhältnis</v>
      </c>
    </row>
    <row r="18" spans="1:10" ht="13.5" customHeight="1" x14ac:dyDescent="0.3">
      <c r="A18" s="296"/>
      <c r="B18" s="332"/>
      <c r="C18" s="147"/>
      <c r="D18" s="40"/>
      <c r="E18" s="40"/>
      <c r="F18" s="40"/>
      <c r="G18" s="40"/>
      <c r="H18" s="40"/>
      <c r="I18" s="279" t="str">
        <f>Übersicht!F23</f>
        <v>W 2.2</v>
      </c>
      <c r="J18" s="329" t="str">
        <f>Übersicht!G23</f>
        <v>Regionalwirtschaftliche Aspekte</v>
      </c>
    </row>
    <row r="19" spans="1:10" ht="14.25" customHeight="1" x14ac:dyDescent="0.3">
      <c r="A19" s="273"/>
      <c r="B19" s="332"/>
      <c r="C19" s="147"/>
      <c r="D19" s="40"/>
      <c r="E19" s="40"/>
      <c r="F19" s="40"/>
      <c r="G19" s="40"/>
      <c r="H19" s="40"/>
      <c r="I19" s="279" t="str">
        <f>Übersicht!F24</f>
        <v>W 2.3</v>
      </c>
      <c r="J19" s="329" t="str">
        <f>Übersicht!G24</f>
        <v>Ökonomische Nutzung vorhandener Infrastrukturen</v>
      </c>
    </row>
    <row r="20" spans="1:10" ht="13.5" customHeight="1" x14ac:dyDescent="0.3">
      <c r="A20" s="296"/>
      <c r="B20" s="332"/>
      <c r="C20" s="147"/>
      <c r="D20" s="40"/>
      <c r="E20" s="40"/>
      <c r="F20" s="40"/>
      <c r="G20" s="40"/>
      <c r="H20" s="40"/>
      <c r="I20" s="279" t="str">
        <f>Übersicht!F25</f>
        <v>W 3.1</v>
      </c>
      <c r="J20" s="329" t="str">
        <f>Übersicht!G25</f>
        <v>Geeignete Finanzierung</v>
      </c>
    </row>
    <row r="21" spans="1:10" ht="13.5" customHeight="1" x14ac:dyDescent="0.3">
      <c r="A21" s="296"/>
      <c r="B21" s="332"/>
      <c r="C21" s="147"/>
      <c r="D21" s="40"/>
      <c r="E21" s="40"/>
      <c r="F21" s="40"/>
      <c r="G21" s="40"/>
      <c r="H21" s="40"/>
      <c r="I21" s="279" t="str">
        <f>Übersicht!F26</f>
        <v>U 1.1</v>
      </c>
      <c r="J21" s="329" t="str">
        <f>Übersicht!G26</f>
        <v>Energieverbrauch</v>
      </c>
    </row>
    <row r="22" spans="1:10" ht="13.5" customHeight="1" x14ac:dyDescent="0.3">
      <c r="A22" s="296"/>
      <c r="B22" s="332"/>
      <c r="C22" s="147"/>
      <c r="D22" s="40"/>
      <c r="E22" s="40"/>
      <c r="F22" s="40"/>
      <c r="G22" s="40"/>
      <c r="H22" s="40"/>
      <c r="I22" s="279" t="str">
        <f>Übersicht!F27</f>
        <v>U 1.2</v>
      </c>
      <c r="J22" s="329" t="str">
        <f>Übersicht!G27</f>
        <v>Flächennutzung, -recycling und Boden</v>
      </c>
    </row>
    <row r="23" spans="1:10" ht="13.5" customHeight="1" x14ac:dyDescent="0.3">
      <c r="A23" s="296"/>
      <c r="B23" s="332"/>
      <c r="C23" s="147"/>
      <c r="D23" s="40"/>
      <c r="E23" s="40"/>
      <c r="F23" s="40"/>
      <c r="G23" s="40"/>
      <c r="H23" s="40"/>
      <c r="I23" s="279" t="str">
        <f>Übersicht!F28</f>
        <v>U 1.3</v>
      </c>
      <c r="J23" s="329" t="str">
        <f>Übersicht!G28</f>
        <v>Belastete Standorte</v>
      </c>
    </row>
    <row r="24" spans="1:10" s="117" customFormat="1" ht="24" customHeight="1" x14ac:dyDescent="0.25">
      <c r="A24" s="296"/>
      <c r="B24" s="332"/>
      <c r="C24" s="147"/>
      <c r="D24" s="115"/>
      <c r="E24" s="115"/>
      <c r="F24" s="115"/>
      <c r="G24" s="115"/>
      <c r="H24" s="115"/>
      <c r="I24" s="279" t="str">
        <f>Übersicht!F29</f>
        <v>U 1.4</v>
      </c>
      <c r="J24" s="329" t="str">
        <f>Übersicht!G29</f>
        <v>Verwertung von unbelasteten und belasteten Aushub-, Ausbruch- und Rückbaumaterialien (Abfall)</v>
      </c>
    </row>
    <row r="25" spans="1:10" ht="14.25" customHeight="1" x14ac:dyDescent="0.3">
      <c r="A25" s="296"/>
      <c r="B25" s="332"/>
      <c r="C25" s="147"/>
      <c r="D25" s="40"/>
      <c r="E25" s="40"/>
      <c r="F25" s="40"/>
      <c r="G25" s="40"/>
      <c r="H25" s="40"/>
      <c r="I25" s="279" t="str">
        <f>Übersicht!F30</f>
        <v>U 1.5</v>
      </c>
      <c r="J25" s="329" t="str">
        <f>Übersicht!G30</f>
        <v>Umwelt- und Ressourcenschonender Materialeinsatz</v>
      </c>
    </row>
    <row r="26" spans="1:10" ht="13.5" customHeight="1" x14ac:dyDescent="0.3">
      <c r="A26" s="296"/>
      <c r="B26" s="332"/>
      <c r="C26" s="147"/>
      <c r="D26" s="40"/>
      <c r="E26" s="40"/>
      <c r="F26" s="40"/>
      <c r="G26" s="40"/>
      <c r="H26" s="40"/>
      <c r="I26" s="279" t="str">
        <f>Übersicht!F31</f>
        <v>U 2.1</v>
      </c>
      <c r="J26" s="329" t="str">
        <f>Übersicht!G31</f>
        <v>Beeinträchtigung des Klimas</v>
      </c>
    </row>
    <row r="27" spans="1:10" ht="13.5" customHeight="1" x14ac:dyDescent="0.3">
      <c r="C27" s="40"/>
      <c r="D27" s="40"/>
      <c r="E27" s="40"/>
      <c r="F27" s="40"/>
      <c r="G27" s="40"/>
      <c r="H27" s="40"/>
      <c r="I27" s="279" t="str">
        <f>Übersicht!F32</f>
        <v>U 2.2</v>
      </c>
      <c r="J27" s="329" t="str">
        <f>Übersicht!G32</f>
        <v>Umweltbelastungen</v>
      </c>
    </row>
    <row r="28" spans="1:10" ht="13.5" customHeight="1" x14ac:dyDescent="0.3">
      <c r="C28" s="40"/>
      <c r="D28" s="40"/>
      <c r="E28" s="40"/>
      <c r="F28" s="40"/>
      <c r="G28" s="40"/>
      <c r="H28" s="40"/>
      <c r="I28" s="279" t="str">
        <f>Übersicht!F33</f>
        <v>U 2.3</v>
      </c>
      <c r="J28" s="329" t="str">
        <f>Übersicht!G33</f>
        <v>Oberflächengewässer und Grundwasser</v>
      </c>
    </row>
    <row r="29" spans="1:10" ht="13.5" customHeight="1" x14ac:dyDescent="0.3">
      <c r="C29" s="40"/>
      <c r="D29" s="40"/>
      <c r="E29" s="40"/>
      <c r="F29" s="40"/>
      <c r="G29" s="40"/>
      <c r="H29" s="40"/>
      <c r="I29" s="279" t="str">
        <f>Übersicht!F34</f>
        <v>U 2.4</v>
      </c>
      <c r="J29" s="329" t="str">
        <f>Übersicht!G34</f>
        <v>Natur und Landschaft</v>
      </c>
    </row>
    <row r="30" spans="1:10" ht="13.5" customHeight="1" x14ac:dyDescent="0.3">
      <c r="C30" s="40"/>
      <c r="D30" s="40"/>
      <c r="E30" s="40"/>
      <c r="F30" s="40"/>
      <c r="G30" s="40"/>
      <c r="H30" s="40"/>
      <c r="I30" s="279" t="str">
        <f>Übersicht!F35</f>
        <v>U 3.1</v>
      </c>
      <c r="J30" s="329" t="str">
        <f>Übersicht!G35</f>
        <v>Naturgefahren</v>
      </c>
    </row>
    <row r="31" spans="1:10" ht="13.5" customHeight="1" x14ac:dyDescent="0.3">
      <c r="C31" s="40"/>
      <c r="D31" s="40"/>
      <c r="E31" s="40"/>
      <c r="F31" s="40"/>
      <c r="G31" s="40"/>
      <c r="H31" s="40"/>
      <c r="I31" s="279" t="str">
        <f>Übersicht!F36</f>
        <v>U 3.2</v>
      </c>
      <c r="J31" s="329" t="str">
        <f>Übersicht!G36</f>
        <v>Störfälle</v>
      </c>
    </row>
    <row r="32" spans="1:10" ht="13.5" customHeight="1" x14ac:dyDescent="0.3">
      <c r="C32" s="40"/>
      <c r="D32" s="40"/>
      <c r="E32" s="40"/>
      <c r="F32" s="40"/>
      <c r="G32" s="40"/>
      <c r="H32" s="40"/>
      <c r="I32" s="40"/>
      <c r="J32" s="276"/>
    </row>
    <row r="33" spans="1:10" x14ac:dyDescent="0.3">
      <c r="A33" s="279" t="s">
        <v>360</v>
      </c>
      <c r="C33" s="40"/>
      <c r="D33" s="40"/>
      <c r="E33" s="40"/>
      <c r="F33" s="40"/>
      <c r="G33" s="40"/>
      <c r="H33" s="40"/>
      <c r="I33" s="40"/>
      <c r="J33" s="276"/>
    </row>
    <row r="34" spans="1:10" x14ac:dyDescent="0.3">
      <c r="C34" s="40"/>
      <c r="D34" s="40"/>
      <c r="E34" s="40"/>
      <c r="F34" s="40"/>
      <c r="G34" s="40"/>
      <c r="H34" s="40"/>
      <c r="I34" s="40"/>
      <c r="J34" s="276"/>
    </row>
  </sheetData>
  <sheetProtection algorithmName="SHA-512" hashValue="Wxo1GjLgpUOWz8DrG4y5w3TbXyOpLhwlPARE/qbSqj07kREJHA44wVnOxw9Vog0MUjKRax1bZ2rdBmCNk0btlQ==" saltValue="uXN+fS3b2zj2Y3ID5EKWVw==" spinCount="100000" sheet="1" objects="1" scenarios="1"/>
  <printOptions horizontalCentered="1" verticalCentered="1"/>
  <pageMargins left="0.62906249999999997" right="0.70866141732283472" top="1.0106250000000001" bottom="0.74803149606299213" header="0.31496062992125984" footer="0.31496062992125984"/>
  <pageSetup paperSize="9" scale="99" orientation="landscape" r:id="rId1"/>
  <headerFooter>
    <oddHeader>&amp;L&amp;"Arial Narrow,Normal"&amp;9SNBS Infrastruktur&amp;C&amp;"Arial Narrow,Normal"&amp;9Bewertungstool V1.0
&amp;"Arial Narrow,Gras"&amp;12Auswertung Kriterien
Resultate IST-Werte&amp;R&amp;"Arial Narrow,Normal"&amp;G</oddHeader>
    <oddFooter>&amp;L&amp;"Arial Narrow,Normal"&amp;8&amp;F&amp;C&amp;"Arial Narrow,Normal"&amp;8&amp;P/&amp;N&amp;R&amp;"Arial Narrow,Normal"&amp;8&amp;D</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34"/>
  <sheetViews>
    <sheetView showGridLines="0" view="pageLayout" zoomScaleNormal="100" workbookViewId="0">
      <selection activeCell="J2" sqref="J2"/>
    </sheetView>
  </sheetViews>
  <sheetFormatPr baseColWidth="10" defaultColWidth="10.85546875" defaultRowHeight="16.5" x14ac:dyDescent="0.3"/>
  <cols>
    <col min="1" max="1" width="10.85546875" style="115" customWidth="1"/>
    <col min="2" max="2" width="10.85546875" style="79" customWidth="1"/>
    <col min="3" max="3" width="10.85546875" style="25"/>
    <col min="4" max="4" width="11.28515625" style="25" customWidth="1"/>
    <col min="5" max="7" width="10.85546875" style="25"/>
    <col min="8" max="8" width="6.7109375" style="25" customWidth="1"/>
    <col min="9" max="9" width="6.42578125" style="25" customWidth="1"/>
    <col min="10" max="10" width="42.85546875" style="275" customWidth="1"/>
    <col min="11" max="16384" width="10.85546875" style="25"/>
  </cols>
  <sheetData>
    <row r="1" spans="1:10" ht="8.4499999999999993" customHeight="1" x14ac:dyDescent="0.3">
      <c r="C1" s="40"/>
      <c r="D1" s="40"/>
      <c r="E1" s="40"/>
      <c r="F1" s="40"/>
      <c r="G1" s="40"/>
      <c r="H1" s="40"/>
      <c r="I1" s="40"/>
      <c r="J1" s="276"/>
    </row>
    <row r="2" spans="1:10" ht="13.5" customHeight="1" x14ac:dyDescent="0.3">
      <c r="A2" s="116"/>
      <c r="B2" s="149"/>
      <c r="C2" s="326"/>
      <c r="D2" s="40"/>
      <c r="E2" s="40"/>
      <c r="F2" s="40"/>
      <c r="G2" s="40"/>
      <c r="H2" s="40"/>
      <c r="I2" s="327" t="s">
        <v>73</v>
      </c>
      <c r="J2" s="276"/>
    </row>
    <row r="3" spans="1:10" ht="13.5" customHeight="1" x14ac:dyDescent="0.3">
      <c r="A3" s="116"/>
      <c r="B3" s="161"/>
      <c r="C3" s="328"/>
      <c r="D3" s="40"/>
      <c r="E3" s="40"/>
      <c r="F3" s="40"/>
      <c r="G3" s="40"/>
      <c r="H3" s="40"/>
      <c r="I3" s="279" t="str">
        <f>Übersicht!F8</f>
        <v>T 1.1</v>
      </c>
      <c r="J3" s="329" t="str">
        <f>Übersicht!G8</f>
        <v>Projektbegleitende Nachhaltigkeitsbeurteilung</v>
      </c>
    </row>
    <row r="4" spans="1:10" ht="13.5" customHeight="1" x14ac:dyDescent="0.3">
      <c r="A4" s="296"/>
      <c r="B4" s="330"/>
      <c r="C4" s="331"/>
      <c r="D4" s="40"/>
      <c r="E4" s="40"/>
      <c r="F4" s="40"/>
      <c r="G4" s="40"/>
      <c r="H4" s="40"/>
      <c r="I4" s="279" t="str">
        <f>Übersicht!F9</f>
        <v>T 1.2</v>
      </c>
      <c r="J4" s="329" t="str">
        <f>Übersicht!G9</f>
        <v>Zielsetzung und Systemabgrenzung</v>
      </c>
    </row>
    <row r="5" spans="1:10" ht="13.5" customHeight="1" x14ac:dyDescent="0.3">
      <c r="A5" s="296"/>
      <c r="B5" s="330"/>
      <c r="C5" s="331"/>
      <c r="D5" s="40"/>
      <c r="E5" s="40"/>
      <c r="F5" s="40"/>
      <c r="G5" s="40"/>
      <c r="H5" s="40"/>
      <c r="I5" s="279" t="str">
        <f>Übersicht!F10</f>
        <v>T 1.3</v>
      </c>
      <c r="J5" s="329" t="str">
        <f>Übersicht!G10</f>
        <v>Zielkonflikte und Synergien</v>
      </c>
    </row>
    <row r="6" spans="1:10" ht="14.25" customHeight="1" x14ac:dyDescent="0.3">
      <c r="A6" s="296"/>
      <c r="B6" s="330"/>
      <c r="C6" s="331"/>
      <c r="D6" s="40"/>
      <c r="E6" s="40"/>
      <c r="F6" s="40"/>
      <c r="G6" s="40"/>
      <c r="H6" s="40"/>
      <c r="I6" s="279" t="str">
        <f>Übersicht!F11</f>
        <v>G 1.1</v>
      </c>
      <c r="J6" s="329" t="str">
        <f>Übersicht!G11</f>
        <v>Raumplanung, Landschaften, Ortsbilder und Kulturraum</v>
      </c>
    </row>
    <row r="7" spans="1:10" ht="13.5" customHeight="1" x14ac:dyDescent="0.3">
      <c r="A7" s="296"/>
      <c r="B7" s="330"/>
      <c r="C7" s="331"/>
      <c r="D7" s="40"/>
      <c r="E7" s="40"/>
      <c r="F7" s="40"/>
      <c r="G7" s="40"/>
      <c r="H7" s="40"/>
      <c r="I7" s="279" t="str">
        <f>Übersicht!F12</f>
        <v>G 1.2</v>
      </c>
      <c r="J7" s="329" t="str">
        <f>Übersicht!G12</f>
        <v>Wohnqualität und Zusammenleben</v>
      </c>
    </row>
    <row r="8" spans="1:10" ht="14.25" customHeight="1" x14ac:dyDescent="0.3">
      <c r="A8" s="296"/>
      <c r="B8" s="330"/>
      <c r="C8" s="331"/>
      <c r="D8" s="40"/>
      <c r="E8" s="40"/>
      <c r="F8" s="40"/>
      <c r="G8" s="40"/>
      <c r="H8" s="40"/>
      <c r="I8" s="279" t="str">
        <f>Übersicht!F13</f>
        <v>G 1.3</v>
      </c>
      <c r="J8" s="329" t="str">
        <f>Übersicht!G13</f>
        <v>Zugang zur Infrastruktur und Aufenthaltsqualität</v>
      </c>
    </row>
    <row r="9" spans="1:10" ht="13.5" customHeight="1" x14ac:dyDescent="0.3">
      <c r="A9" s="296"/>
      <c r="B9" s="330"/>
      <c r="C9" s="331"/>
      <c r="D9" s="40"/>
      <c r="E9" s="40"/>
      <c r="F9" s="40"/>
      <c r="G9" s="40"/>
      <c r="H9" s="40"/>
      <c r="I9" s="279" t="str">
        <f>Übersicht!F14</f>
        <v>G 2.1</v>
      </c>
      <c r="J9" s="329" t="str">
        <f>Übersicht!G14</f>
        <v>Kommunikation und Partizipation</v>
      </c>
    </row>
    <row r="10" spans="1:10" ht="13.5" customHeight="1" x14ac:dyDescent="0.3">
      <c r="A10" s="296"/>
      <c r="B10" s="332"/>
      <c r="C10" s="147"/>
      <c r="D10" s="40"/>
      <c r="E10" s="40"/>
      <c r="F10" s="40"/>
      <c r="G10" s="40"/>
      <c r="H10" s="40"/>
      <c r="I10" s="279" t="str">
        <f>Übersicht!F15</f>
        <v>G 2.2</v>
      </c>
      <c r="J10" s="329" t="str">
        <f>Übersicht!G15</f>
        <v>Sozialverträgliches Verhalten</v>
      </c>
    </row>
    <row r="11" spans="1:10" ht="13.5" customHeight="1" x14ac:dyDescent="0.3">
      <c r="A11" s="296"/>
      <c r="B11" s="332"/>
      <c r="C11" s="147"/>
      <c r="D11" s="40"/>
      <c r="E11" s="40"/>
      <c r="F11" s="40"/>
      <c r="G11" s="40"/>
      <c r="H11" s="40"/>
      <c r="I11" s="279" t="str">
        <f>Übersicht!F16</f>
        <v>G 2.3</v>
      </c>
      <c r="J11" s="329" t="str">
        <f>Übersicht!G16</f>
        <v>Rechtssicherheit</v>
      </c>
    </row>
    <row r="12" spans="1:10" ht="13.5" customHeight="1" x14ac:dyDescent="0.3">
      <c r="A12" s="296"/>
      <c r="B12" s="332"/>
      <c r="C12" s="147"/>
      <c r="D12" s="40"/>
      <c r="E12" s="40"/>
      <c r="F12" s="40"/>
      <c r="G12" s="40"/>
      <c r="H12" s="40"/>
      <c r="I12" s="279" t="str">
        <f>Übersicht!F17</f>
        <v>G 2.4</v>
      </c>
      <c r="J12" s="329" t="str">
        <f>Übersicht!G17</f>
        <v>Solidarität, Gerechtigkeit, Verteilungseffekte</v>
      </c>
    </row>
    <row r="13" spans="1:10" ht="14.25" customHeight="1" x14ac:dyDescent="0.3">
      <c r="A13" s="296"/>
      <c r="B13" s="332"/>
      <c r="C13" s="147"/>
      <c r="D13" s="40"/>
      <c r="E13" s="40"/>
      <c r="F13" s="40"/>
      <c r="G13" s="40"/>
      <c r="H13" s="40"/>
      <c r="I13" s="279" t="str">
        <f>Übersicht!F18</f>
        <v>G 3.1</v>
      </c>
      <c r="J13" s="329" t="str">
        <f>Übersicht!G18</f>
        <v>Arbeitssicherheit, Unfallvermeidung, Rettung und Gesundheit</v>
      </c>
    </row>
    <row r="14" spans="1:10" ht="13.5" customHeight="1" x14ac:dyDescent="0.3">
      <c r="A14" s="296"/>
      <c r="B14" s="332"/>
      <c r="C14" s="147"/>
      <c r="D14" s="40"/>
      <c r="E14" s="40"/>
      <c r="F14" s="40"/>
      <c r="G14" s="40"/>
      <c r="H14" s="40"/>
      <c r="I14" s="279" t="str">
        <f>Übersicht!F19</f>
        <v>G 3.2</v>
      </c>
      <c r="J14" s="329" t="str">
        <f>Übersicht!G19</f>
        <v>Schutz vor Gewalt und Kriminalität</v>
      </c>
    </row>
    <row r="15" spans="1:10" ht="13.5" customHeight="1" x14ac:dyDescent="0.3">
      <c r="A15" s="296"/>
      <c r="B15" s="332"/>
      <c r="C15" s="147"/>
      <c r="D15" s="40"/>
      <c r="E15" s="40"/>
      <c r="F15" s="40"/>
      <c r="G15" s="40"/>
      <c r="H15" s="40"/>
      <c r="I15" s="279" t="str">
        <f>Übersicht!F20</f>
        <v>W 1.1</v>
      </c>
      <c r="J15" s="329" t="str">
        <f>Übersicht!G20</f>
        <v>Betriebswirtschaftliches Kosten-Nutzen-Verhältnis</v>
      </c>
    </row>
    <row r="16" spans="1:10" ht="14.25" customHeight="1" x14ac:dyDescent="0.3">
      <c r="A16" s="296"/>
      <c r="B16" s="332"/>
      <c r="C16" s="147"/>
      <c r="D16" s="40"/>
      <c r="E16" s="40"/>
      <c r="F16" s="40"/>
      <c r="G16" s="40"/>
      <c r="H16" s="40"/>
      <c r="I16" s="279" t="str">
        <f>Übersicht!F21</f>
        <v>W 1.2</v>
      </c>
      <c r="J16" s="329" t="str">
        <f>Übersicht!G21</f>
        <v>Nutzungsflexibilität, Anpassungsfähigkeit und Rückbau</v>
      </c>
    </row>
    <row r="17" spans="1:10" ht="13.5" customHeight="1" x14ac:dyDescent="0.3">
      <c r="A17" s="296"/>
      <c r="B17" s="332"/>
      <c r="C17" s="147"/>
      <c r="D17" s="40"/>
      <c r="E17" s="40"/>
      <c r="F17" s="40"/>
      <c r="G17" s="40"/>
      <c r="H17" s="40"/>
      <c r="I17" s="279" t="str">
        <f>Übersicht!F22</f>
        <v>W 2.1</v>
      </c>
      <c r="J17" s="329" t="str">
        <f>Übersicht!G22</f>
        <v>Volkswirtschaftliches Kosten-Nutzen-Verhältnis</v>
      </c>
    </row>
    <row r="18" spans="1:10" ht="13.5" customHeight="1" x14ac:dyDescent="0.3">
      <c r="A18" s="296"/>
      <c r="B18" s="332"/>
      <c r="C18" s="147"/>
      <c r="D18" s="40"/>
      <c r="E18" s="40"/>
      <c r="F18" s="40"/>
      <c r="G18" s="40"/>
      <c r="H18" s="40"/>
      <c r="I18" s="279" t="str">
        <f>Übersicht!F23</f>
        <v>W 2.2</v>
      </c>
      <c r="J18" s="329" t="str">
        <f>Übersicht!G23</f>
        <v>Regionalwirtschaftliche Aspekte</v>
      </c>
    </row>
    <row r="19" spans="1:10" ht="14.25" customHeight="1" x14ac:dyDescent="0.3">
      <c r="A19" s="273"/>
      <c r="B19" s="332"/>
      <c r="C19" s="147"/>
      <c r="D19" s="40"/>
      <c r="E19" s="40"/>
      <c r="F19" s="40"/>
      <c r="G19" s="40"/>
      <c r="H19" s="40"/>
      <c r="I19" s="279" t="str">
        <f>Übersicht!F24</f>
        <v>W 2.3</v>
      </c>
      <c r="J19" s="329" t="str">
        <f>Übersicht!G24</f>
        <v>Ökonomische Nutzung vorhandener Infrastrukturen</v>
      </c>
    </row>
    <row r="20" spans="1:10" ht="13.5" customHeight="1" x14ac:dyDescent="0.3">
      <c r="A20" s="296"/>
      <c r="B20" s="332"/>
      <c r="C20" s="147"/>
      <c r="D20" s="40"/>
      <c r="E20" s="40"/>
      <c r="F20" s="40"/>
      <c r="G20" s="40"/>
      <c r="H20" s="40"/>
      <c r="I20" s="279" t="str">
        <f>Übersicht!F25</f>
        <v>W 3.1</v>
      </c>
      <c r="J20" s="329" t="str">
        <f>Übersicht!G25</f>
        <v>Geeignete Finanzierung</v>
      </c>
    </row>
    <row r="21" spans="1:10" ht="13.5" customHeight="1" x14ac:dyDescent="0.3">
      <c r="A21" s="296"/>
      <c r="B21" s="332"/>
      <c r="C21" s="147"/>
      <c r="D21" s="40"/>
      <c r="E21" s="40"/>
      <c r="F21" s="40"/>
      <c r="G21" s="40"/>
      <c r="H21" s="40"/>
      <c r="I21" s="279" t="str">
        <f>Übersicht!F26</f>
        <v>U 1.1</v>
      </c>
      <c r="J21" s="329" t="str">
        <f>Übersicht!G26</f>
        <v>Energieverbrauch</v>
      </c>
    </row>
    <row r="22" spans="1:10" ht="13.5" customHeight="1" x14ac:dyDescent="0.3">
      <c r="A22" s="296"/>
      <c r="B22" s="332"/>
      <c r="C22" s="147"/>
      <c r="D22" s="40"/>
      <c r="E22" s="40"/>
      <c r="F22" s="40"/>
      <c r="G22" s="40"/>
      <c r="H22" s="40"/>
      <c r="I22" s="279" t="str">
        <f>Übersicht!F27</f>
        <v>U 1.2</v>
      </c>
      <c r="J22" s="329" t="str">
        <f>Übersicht!G27</f>
        <v>Flächennutzung, -recycling und Boden</v>
      </c>
    </row>
    <row r="23" spans="1:10" ht="13.5" customHeight="1" x14ac:dyDescent="0.3">
      <c r="A23" s="296"/>
      <c r="B23" s="332"/>
      <c r="C23" s="147"/>
      <c r="D23" s="40"/>
      <c r="E23" s="40"/>
      <c r="F23" s="40"/>
      <c r="G23" s="40"/>
      <c r="H23" s="40"/>
      <c r="I23" s="279" t="str">
        <f>Übersicht!F28</f>
        <v>U 1.3</v>
      </c>
      <c r="J23" s="329" t="str">
        <f>Übersicht!G28</f>
        <v>Belastete Standorte</v>
      </c>
    </row>
    <row r="24" spans="1:10" s="117" customFormat="1" ht="24" customHeight="1" x14ac:dyDescent="0.25">
      <c r="A24" s="296"/>
      <c r="B24" s="332"/>
      <c r="C24" s="147"/>
      <c r="D24" s="115"/>
      <c r="E24" s="115"/>
      <c r="F24" s="115"/>
      <c r="G24" s="115"/>
      <c r="H24" s="115"/>
      <c r="I24" s="279" t="str">
        <f>Übersicht!F29</f>
        <v>U 1.4</v>
      </c>
      <c r="J24" s="329" t="str">
        <f>Übersicht!G29</f>
        <v>Verwertung von unbelasteten und belasteten Aushub-, Ausbruch- und Rückbaumaterialien (Abfall)</v>
      </c>
    </row>
    <row r="25" spans="1:10" ht="14.25" customHeight="1" x14ac:dyDescent="0.3">
      <c r="A25" s="296"/>
      <c r="B25" s="332"/>
      <c r="C25" s="147"/>
      <c r="D25" s="40"/>
      <c r="E25" s="40"/>
      <c r="F25" s="40"/>
      <c r="G25" s="40"/>
      <c r="H25" s="40"/>
      <c r="I25" s="279" t="str">
        <f>Übersicht!F30</f>
        <v>U 1.5</v>
      </c>
      <c r="J25" s="329" t="str">
        <f>Übersicht!G30</f>
        <v>Umwelt- und Ressourcenschonender Materialeinsatz</v>
      </c>
    </row>
    <row r="26" spans="1:10" ht="13.5" customHeight="1" x14ac:dyDescent="0.3">
      <c r="A26" s="296"/>
      <c r="B26" s="332"/>
      <c r="C26" s="147"/>
      <c r="D26" s="40"/>
      <c r="E26" s="40"/>
      <c r="F26" s="40"/>
      <c r="G26" s="40"/>
      <c r="H26" s="40"/>
      <c r="I26" s="279" t="str">
        <f>Übersicht!F31</f>
        <v>U 2.1</v>
      </c>
      <c r="J26" s="329" t="str">
        <f>Übersicht!G31</f>
        <v>Beeinträchtigung des Klimas</v>
      </c>
    </row>
    <row r="27" spans="1:10" ht="13.5" customHeight="1" x14ac:dyDescent="0.3">
      <c r="C27" s="40"/>
      <c r="D27" s="40"/>
      <c r="E27" s="40"/>
      <c r="F27" s="40"/>
      <c r="G27" s="40"/>
      <c r="H27" s="40"/>
      <c r="I27" s="279" t="str">
        <f>Übersicht!F32</f>
        <v>U 2.2</v>
      </c>
      <c r="J27" s="329" t="str">
        <f>Übersicht!G32</f>
        <v>Umweltbelastungen</v>
      </c>
    </row>
    <row r="28" spans="1:10" ht="13.5" customHeight="1" x14ac:dyDescent="0.3">
      <c r="C28" s="40"/>
      <c r="D28" s="40"/>
      <c r="E28" s="40"/>
      <c r="F28" s="40"/>
      <c r="G28" s="40"/>
      <c r="H28" s="40"/>
      <c r="I28" s="279" t="str">
        <f>Übersicht!F33</f>
        <v>U 2.3</v>
      </c>
      <c r="J28" s="329" t="str">
        <f>Übersicht!G33</f>
        <v>Oberflächengewässer und Grundwasser</v>
      </c>
    </row>
    <row r="29" spans="1:10" ht="13.5" customHeight="1" x14ac:dyDescent="0.3">
      <c r="C29" s="40"/>
      <c r="D29" s="40"/>
      <c r="E29" s="40"/>
      <c r="F29" s="40"/>
      <c r="G29" s="40"/>
      <c r="H29" s="40"/>
      <c r="I29" s="279" t="str">
        <f>Übersicht!F34</f>
        <v>U 2.4</v>
      </c>
      <c r="J29" s="329" t="str">
        <f>Übersicht!G34</f>
        <v>Natur und Landschaft</v>
      </c>
    </row>
    <row r="30" spans="1:10" ht="13.5" customHeight="1" x14ac:dyDescent="0.3">
      <c r="C30" s="40"/>
      <c r="D30" s="40"/>
      <c r="E30" s="40"/>
      <c r="F30" s="40"/>
      <c r="G30" s="40"/>
      <c r="H30" s="40"/>
      <c r="I30" s="279" t="str">
        <f>Übersicht!F35</f>
        <v>U 3.1</v>
      </c>
      <c r="J30" s="329" t="str">
        <f>Übersicht!G35</f>
        <v>Naturgefahren</v>
      </c>
    </row>
    <row r="31" spans="1:10" ht="13.5" customHeight="1" x14ac:dyDescent="0.3">
      <c r="C31" s="40"/>
      <c r="D31" s="40"/>
      <c r="E31" s="40"/>
      <c r="F31" s="40"/>
      <c r="G31" s="40"/>
      <c r="H31" s="40"/>
      <c r="I31" s="279" t="str">
        <f>Übersicht!F36</f>
        <v>U 3.2</v>
      </c>
      <c r="J31" s="329" t="str">
        <f>Übersicht!G36</f>
        <v>Störfälle</v>
      </c>
    </row>
    <row r="32" spans="1:10" ht="13.5" customHeight="1" x14ac:dyDescent="0.3">
      <c r="C32" s="40"/>
      <c r="D32" s="40"/>
      <c r="E32" s="40"/>
      <c r="F32" s="40"/>
      <c r="G32" s="40"/>
      <c r="H32" s="40"/>
      <c r="I32" s="40"/>
      <c r="J32" s="276"/>
    </row>
    <row r="34" spans="1:10" x14ac:dyDescent="0.3">
      <c r="A34" s="147" t="s">
        <v>361</v>
      </c>
      <c r="B34" s="333"/>
      <c r="C34" s="274"/>
      <c r="D34" s="40"/>
      <c r="E34" s="40"/>
      <c r="F34" s="44" t="s">
        <v>343</v>
      </c>
      <c r="G34" s="40"/>
      <c r="H34" s="40"/>
      <c r="I34" s="40"/>
      <c r="J34" s="276"/>
    </row>
  </sheetData>
  <sheetProtection algorithmName="SHA-512" hashValue="DmqC+8tU1tFTCTshrgauf7cZZeKntgZ0e4c1F3H/oSHPnG89g2X4h+nhXeifPAisFtCfvopGLCgZhsiwiCSw7w==" saltValue="1uUQ93p202VhyjX2BE605Q==" spinCount="100000" sheet="1" objects="1" scenarios="1"/>
  <printOptions horizontalCentered="1" verticalCentered="1"/>
  <pageMargins left="0.62906249999999997" right="0.70866141732283472" top="0.95906250000000004" bottom="0.70125000000000004" header="0.31496062992125984" footer="0.31496062992125984"/>
  <pageSetup paperSize="9" scale="99" orientation="landscape" r:id="rId1"/>
  <headerFooter>
    <oddHeader>&amp;L&amp;"Arial Narrow,Normal"&amp;9SNBS Infrastruktur&amp;C&amp;"Arial Narrow,Normal"&amp;9Bewertungstool V1.0
&amp;"Arial Narrow,Gras"&amp;12Auswertung Kriterien
Resultate IST- und SOLL-Werte&amp;R&amp;"Arial Narrow,Normal"&amp;G</oddHeader>
    <oddFooter>&amp;L&amp;"Arial Narrow,Normal"&amp;8&amp;F&amp;C&amp;"Arial Narrow,Normal"&amp;8&amp;P/&amp;N&amp;R&amp;"Arial Narrow,Normal"&amp;8&amp;D</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0"/>
  <sheetViews>
    <sheetView showGridLines="0" view="pageLayout" zoomScaleNormal="100" workbookViewId="0">
      <selection activeCell="J24" sqref="J24"/>
    </sheetView>
  </sheetViews>
  <sheetFormatPr baseColWidth="10" defaultColWidth="10.85546875" defaultRowHeight="16.5" x14ac:dyDescent="0.3"/>
  <cols>
    <col min="1" max="1" width="10.85546875" style="115" customWidth="1"/>
    <col min="2" max="2" width="10.85546875" style="79" customWidth="1"/>
    <col min="3" max="3" width="10.85546875" style="25"/>
    <col min="4" max="4" width="11.28515625" style="25" customWidth="1"/>
    <col min="5" max="7" width="10.85546875" style="25"/>
    <col min="8" max="8" width="6.7109375" style="25" customWidth="1"/>
    <col min="9" max="9" width="6.42578125" style="25" customWidth="1"/>
    <col min="10" max="10" width="42.85546875" style="275" customWidth="1"/>
    <col min="11" max="16384" width="10.85546875" style="25"/>
  </cols>
  <sheetData>
    <row r="1" spans="1:10" ht="9.1999999999999993" customHeight="1" x14ac:dyDescent="0.3">
      <c r="C1" s="40"/>
      <c r="D1" s="40"/>
      <c r="E1" s="40"/>
      <c r="F1" s="40"/>
      <c r="G1" s="40"/>
      <c r="H1" s="40"/>
      <c r="I1" s="40"/>
      <c r="J1" s="276"/>
    </row>
    <row r="2" spans="1:10" ht="13.5" customHeight="1" x14ac:dyDescent="0.3">
      <c r="A2" s="116"/>
      <c r="B2" s="149"/>
      <c r="C2" s="326"/>
      <c r="D2" s="40"/>
      <c r="E2" s="40"/>
      <c r="F2" s="40"/>
      <c r="G2" s="40"/>
      <c r="H2" s="40"/>
      <c r="I2" s="327" t="s">
        <v>73</v>
      </c>
      <c r="J2" s="276"/>
    </row>
    <row r="3" spans="1:10" ht="13.5" customHeight="1" x14ac:dyDescent="0.3">
      <c r="A3" s="116"/>
      <c r="B3" s="161"/>
      <c r="C3" s="328"/>
      <c r="D3" s="40"/>
      <c r="E3" s="40"/>
      <c r="F3" s="40"/>
      <c r="G3" s="40"/>
      <c r="H3" s="40"/>
      <c r="I3" s="279" t="str">
        <f>Übersicht!F8</f>
        <v>T 1.1</v>
      </c>
      <c r="J3" s="329" t="str">
        <f>Übersicht!G8</f>
        <v>Projektbegleitende Nachhaltigkeitsbeurteilung</v>
      </c>
    </row>
    <row r="4" spans="1:10" ht="13.5" customHeight="1" x14ac:dyDescent="0.3">
      <c r="A4" s="296"/>
      <c r="B4" s="330"/>
      <c r="C4" s="331"/>
      <c r="D4" s="40"/>
      <c r="E4" s="40"/>
      <c r="F4" s="40"/>
      <c r="G4" s="40"/>
      <c r="H4" s="40"/>
      <c r="I4" s="279" t="str">
        <f>Übersicht!F9</f>
        <v>T 1.2</v>
      </c>
      <c r="J4" s="329" t="str">
        <f>Übersicht!G9</f>
        <v>Zielsetzung und Systemabgrenzung</v>
      </c>
    </row>
    <row r="5" spans="1:10" ht="13.5" customHeight="1" x14ac:dyDescent="0.3">
      <c r="A5" s="296"/>
      <c r="B5" s="330"/>
      <c r="C5" s="331"/>
      <c r="D5" s="40"/>
      <c r="E5" s="40"/>
      <c r="F5" s="40"/>
      <c r="G5" s="40"/>
      <c r="H5" s="40"/>
      <c r="I5" s="279" t="str">
        <f>Übersicht!F10</f>
        <v>T 1.3</v>
      </c>
      <c r="J5" s="329" t="str">
        <f>Übersicht!G10</f>
        <v>Zielkonflikte und Synergien</v>
      </c>
    </row>
    <row r="6" spans="1:10" ht="14.25" customHeight="1" x14ac:dyDescent="0.3">
      <c r="A6" s="296"/>
      <c r="B6" s="330"/>
      <c r="C6" s="331"/>
      <c r="D6" s="40"/>
      <c r="E6" s="40"/>
      <c r="F6" s="40"/>
      <c r="G6" s="40"/>
      <c r="H6" s="40"/>
      <c r="I6" s="279" t="str">
        <f>Übersicht!F11</f>
        <v>G 1.1</v>
      </c>
      <c r="J6" s="329" t="str">
        <f>Übersicht!G11</f>
        <v>Raumplanung, Landschaften, Ortsbilder und Kulturraum</v>
      </c>
    </row>
    <row r="7" spans="1:10" ht="13.5" customHeight="1" x14ac:dyDescent="0.3">
      <c r="A7" s="296"/>
      <c r="B7" s="330"/>
      <c r="C7" s="331"/>
      <c r="D7" s="40"/>
      <c r="E7" s="40"/>
      <c r="F7" s="40"/>
      <c r="G7" s="40"/>
      <c r="H7" s="40"/>
      <c r="I7" s="279" t="str">
        <f>Übersicht!F12</f>
        <v>G 1.2</v>
      </c>
      <c r="J7" s="329" t="str">
        <f>Übersicht!G12</f>
        <v>Wohnqualität und Zusammenleben</v>
      </c>
    </row>
    <row r="8" spans="1:10" ht="14.25" customHeight="1" x14ac:dyDescent="0.3">
      <c r="A8" s="296"/>
      <c r="B8" s="330"/>
      <c r="C8" s="331"/>
      <c r="D8" s="40"/>
      <c r="E8" s="40"/>
      <c r="F8" s="40"/>
      <c r="G8" s="40"/>
      <c r="H8" s="40"/>
      <c r="I8" s="279" t="str">
        <f>Übersicht!F13</f>
        <v>G 1.3</v>
      </c>
      <c r="J8" s="329" t="str">
        <f>Übersicht!G13</f>
        <v>Zugang zur Infrastruktur und Aufenthaltsqualität</v>
      </c>
    </row>
    <row r="9" spans="1:10" ht="13.5" customHeight="1" x14ac:dyDescent="0.3">
      <c r="A9" s="296"/>
      <c r="B9" s="330"/>
      <c r="C9" s="331"/>
      <c r="D9" s="40"/>
      <c r="E9" s="40"/>
      <c r="F9" s="40"/>
      <c r="G9" s="40"/>
      <c r="H9" s="40"/>
      <c r="I9" s="279" t="str">
        <f>Übersicht!F14</f>
        <v>G 2.1</v>
      </c>
      <c r="J9" s="329" t="str">
        <f>Übersicht!G14</f>
        <v>Kommunikation und Partizipation</v>
      </c>
    </row>
    <row r="10" spans="1:10" ht="13.5" customHeight="1" x14ac:dyDescent="0.3">
      <c r="A10" s="296"/>
      <c r="B10" s="332"/>
      <c r="C10" s="147"/>
      <c r="D10" s="40"/>
      <c r="E10" s="40"/>
      <c r="F10" s="40"/>
      <c r="G10" s="40"/>
      <c r="H10" s="40"/>
      <c r="I10" s="279" t="str">
        <f>Übersicht!F15</f>
        <v>G 2.2</v>
      </c>
      <c r="J10" s="329" t="str">
        <f>Übersicht!G15</f>
        <v>Sozialverträgliches Verhalten</v>
      </c>
    </row>
    <row r="11" spans="1:10" ht="13.5" customHeight="1" x14ac:dyDescent="0.3">
      <c r="A11" s="296"/>
      <c r="B11" s="332"/>
      <c r="C11" s="147"/>
      <c r="D11" s="40"/>
      <c r="E11" s="40"/>
      <c r="F11" s="40"/>
      <c r="G11" s="40"/>
      <c r="H11" s="40"/>
      <c r="I11" s="279" t="str">
        <f>Übersicht!F16</f>
        <v>G 2.3</v>
      </c>
      <c r="J11" s="329" t="str">
        <f>Übersicht!G16</f>
        <v>Rechtssicherheit</v>
      </c>
    </row>
    <row r="12" spans="1:10" ht="13.5" customHeight="1" x14ac:dyDescent="0.3">
      <c r="A12" s="296"/>
      <c r="B12" s="332"/>
      <c r="C12" s="147"/>
      <c r="D12" s="40"/>
      <c r="E12" s="40"/>
      <c r="F12" s="40"/>
      <c r="G12" s="40"/>
      <c r="H12" s="40"/>
      <c r="I12" s="279" t="str">
        <f>Übersicht!F17</f>
        <v>G 2.4</v>
      </c>
      <c r="J12" s="329" t="str">
        <f>Übersicht!G17</f>
        <v>Solidarität, Gerechtigkeit, Verteilungseffekte</v>
      </c>
    </row>
    <row r="13" spans="1:10" ht="14.25" customHeight="1" x14ac:dyDescent="0.3">
      <c r="A13" s="296"/>
      <c r="B13" s="332"/>
      <c r="C13" s="147"/>
      <c r="D13" s="40"/>
      <c r="E13" s="40"/>
      <c r="F13" s="40"/>
      <c r="G13" s="40"/>
      <c r="H13" s="40"/>
      <c r="I13" s="279" t="str">
        <f>Übersicht!F18</f>
        <v>G 3.1</v>
      </c>
      <c r="J13" s="329" t="str">
        <f>Übersicht!G18</f>
        <v>Arbeitssicherheit, Unfallvermeidung, Rettung und Gesundheit</v>
      </c>
    </row>
    <row r="14" spans="1:10" ht="13.5" customHeight="1" x14ac:dyDescent="0.3">
      <c r="A14" s="296"/>
      <c r="B14" s="332"/>
      <c r="C14" s="147"/>
      <c r="D14" s="40"/>
      <c r="E14" s="40"/>
      <c r="F14" s="40"/>
      <c r="G14" s="40"/>
      <c r="H14" s="40"/>
      <c r="I14" s="279" t="str">
        <f>Übersicht!F19</f>
        <v>G 3.2</v>
      </c>
      <c r="J14" s="329" t="str">
        <f>Übersicht!G19</f>
        <v>Schutz vor Gewalt und Kriminalität</v>
      </c>
    </row>
    <row r="15" spans="1:10" ht="13.5" customHeight="1" x14ac:dyDescent="0.3">
      <c r="A15" s="296"/>
      <c r="B15" s="332"/>
      <c r="C15" s="147"/>
      <c r="D15" s="40"/>
      <c r="E15" s="40"/>
      <c r="F15" s="40"/>
      <c r="G15" s="40"/>
      <c r="H15" s="40"/>
      <c r="I15" s="279" t="str">
        <f>Übersicht!F20</f>
        <v>W 1.1</v>
      </c>
      <c r="J15" s="329" t="str">
        <f>Übersicht!G20</f>
        <v>Betriebswirtschaftliches Kosten-Nutzen-Verhältnis</v>
      </c>
    </row>
    <row r="16" spans="1:10" ht="14.25" customHeight="1" x14ac:dyDescent="0.3">
      <c r="A16" s="296"/>
      <c r="B16" s="332"/>
      <c r="C16" s="147"/>
      <c r="D16" s="40"/>
      <c r="E16" s="40"/>
      <c r="F16" s="40"/>
      <c r="G16" s="40"/>
      <c r="H16" s="40"/>
      <c r="I16" s="279" t="str">
        <f>Übersicht!F21</f>
        <v>W 1.2</v>
      </c>
      <c r="J16" s="329" t="str">
        <f>Übersicht!G21</f>
        <v>Nutzungsflexibilität, Anpassungsfähigkeit und Rückbau</v>
      </c>
    </row>
    <row r="17" spans="1:10" ht="13.5" customHeight="1" x14ac:dyDescent="0.3">
      <c r="A17" s="296"/>
      <c r="B17" s="332"/>
      <c r="C17" s="147"/>
      <c r="D17" s="40"/>
      <c r="E17" s="40"/>
      <c r="F17" s="40"/>
      <c r="G17" s="40"/>
      <c r="H17" s="40"/>
      <c r="I17" s="279" t="str">
        <f>Übersicht!F22</f>
        <v>W 2.1</v>
      </c>
      <c r="J17" s="329" t="str">
        <f>Übersicht!G22</f>
        <v>Volkswirtschaftliches Kosten-Nutzen-Verhältnis</v>
      </c>
    </row>
    <row r="18" spans="1:10" ht="13.5" customHeight="1" x14ac:dyDescent="0.3">
      <c r="A18" s="296"/>
      <c r="B18" s="332"/>
      <c r="C18" s="147"/>
      <c r="D18" s="40"/>
      <c r="E18" s="40"/>
      <c r="F18" s="40"/>
      <c r="G18" s="40"/>
      <c r="H18" s="40"/>
      <c r="I18" s="279" t="str">
        <f>Übersicht!F23</f>
        <v>W 2.2</v>
      </c>
      <c r="J18" s="329" t="str">
        <f>Übersicht!G23</f>
        <v>Regionalwirtschaftliche Aspekte</v>
      </c>
    </row>
    <row r="19" spans="1:10" ht="14.25" customHeight="1" x14ac:dyDescent="0.3">
      <c r="A19" s="273"/>
      <c r="B19" s="332"/>
      <c r="C19" s="147"/>
      <c r="D19" s="40"/>
      <c r="E19" s="40"/>
      <c r="F19" s="40"/>
      <c r="G19" s="40"/>
      <c r="H19" s="40"/>
      <c r="I19" s="279" t="str">
        <f>Übersicht!F24</f>
        <v>W 2.3</v>
      </c>
      <c r="J19" s="329" t="str">
        <f>Übersicht!G24</f>
        <v>Ökonomische Nutzung vorhandener Infrastrukturen</v>
      </c>
    </row>
    <row r="20" spans="1:10" ht="13.5" customHeight="1" x14ac:dyDescent="0.3">
      <c r="A20" s="296"/>
      <c r="B20" s="332"/>
      <c r="C20" s="147"/>
      <c r="D20" s="40"/>
      <c r="E20" s="40"/>
      <c r="F20" s="40"/>
      <c r="G20" s="40"/>
      <c r="H20" s="40"/>
      <c r="I20" s="279" t="str">
        <f>Übersicht!F25</f>
        <v>W 3.1</v>
      </c>
      <c r="J20" s="329" t="str">
        <f>Übersicht!G25</f>
        <v>Geeignete Finanzierung</v>
      </c>
    </row>
    <row r="21" spans="1:10" ht="13.5" customHeight="1" x14ac:dyDescent="0.3">
      <c r="A21" s="296"/>
      <c r="B21" s="332"/>
      <c r="C21" s="147"/>
      <c r="D21" s="40"/>
      <c r="E21" s="40"/>
      <c r="F21" s="40"/>
      <c r="G21" s="40"/>
      <c r="H21" s="40"/>
      <c r="I21" s="279" t="str">
        <f>Übersicht!F26</f>
        <v>U 1.1</v>
      </c>
      <c r="J21" s="329" t="str">
        <f>Übersicht!G26</f>
        <v>Energieverbrauch</v>
      </c>
    </row>
    <row r="22" spans="1:10" ht="13.5" customHeight="1" x14ac:dyDescent="0.3">
      <c r="A22" s="296"/>
      <c r="B22" s="332"/>
      <c r="C22" s="147"/>
      <c r="D22" s="40"/>
      <c r="E22" s="40"/>
      <c r="F22" s="40"/>
      <c r="G22" s="40"/>
      <c r="H22" s="40"/>
      <c r="I22" s="279" t="str">
        <f>Übersicht!F27</f>
        <v>U 1.2</v>
      </c>
      <c r="J22" s="329" t="str">
        <f>Übersicht!G27</f>
        <v>Flächennutzung, -recycling und Boden</v>
      </c>
    </row>
    <row r="23" spans="1:10" ht="13.5" customHeight="1" x14ac:dyDescent="0.3">
      <c r="A23" s="296"/>
      <c r="B23" s="332"/>
      <c r="C23" s="147"/>
      <c r="D23" s="40"/>
      <c r="E23" s="40"/>
      <c r="F23" s="40"/>
      <c r="G23" s="40"/>
      <c r="H23" s="40"/>
      <c r="I23" s="279" t="str">
        <f>Übersicht!F28</f>
        <v>U 1.3</v>
      </c>
      <c r="J23" s="329" t="str">
        <f>Übersicht!G28</f>
        <v>Belastete Standorte</v>
      </c>
    </row>
    <row r="24" spans="1:10" s="117" customFormat="1" ht="24" customHeight="1" x14ac:dyDescent="0.25">
      <c r="A24" s="296"/>
      <c r="B24" s="332"/>
      <c r="C24" s="147"/>
      <c r="D24" s="115"/>
      <c r="E24" s="115"/>
      <c r="F24" s="115"/>
      <c r="G24" s="115"/>
      <c r="H24" s="115"/>
      <c r="I24" s="279" t="str">
        <f>Übersicht!F29</f>
        <v>U 1.4</v>
      </c>
      <c r="J24" s="329" t="str">
        <f>Übersicht!G29</f>
        <v>Verwertung von unbelasteten und belasteten Aushub-, Ausbruch- und Rückbaumaterialien (Abfall)</v>
      </c>
    </row>
    <row r="25" spans="1:10" ht="14.25" customHeight="1" x14ac:dyDescent="0.3">
      <c r="A25" s="296"/>
      <c r="B25" s="332"/>
      <c r="C25" s="147"/>
      <c r="D25" s="40"/>
      <c r="E25" s="40"/>
      <c r="F25" s="40"/>
      <c r="G25" s="40"/>
      <c r="H25" s="40"/>
      <c r="I25" s="279" t="str">
        <f>Übersicht!F30</f>
        <v>U 1.5</v>
      </c>
      <c r="J25" s="329" t="str">
        <f>Übersicht!G30</f>
        <v>Umwelt- und Ressourcenschonender Materialeinsatz</v>
      </c>
    </row>
    <row r="26" spans="1:10" ht="13.5" customHeight="1" x14ac:dyDescent="0.3">
      <c r="A26" s="296"/>
      <c r="B26" s="332"/>
      <c r="C26" s="147"/>
      <c r="D26" s="40"/>
      <c r="E26" s="40"/>
      <c r="F26" s="40"/>
      <c r="G26" s="40"/>
      <c r="H26" s="40"/>
      <c r="I26" s="279" t="str">
        <f>Übersicht!F31</f>
        <v>U 2.1</v>
      </c>
      <c r="J26" s="329" t="str">
        <f>Übersicht!G31</f>
        <v>Beeinträchtigung des Klimas</v>
      </c>
    </row>
    <row r="27" spans="1:10" ht="13.5" customHeight="1" x14ac:dyDescent="0.3">
      <c r="C27" s="40"/>
      <c r="D27" s="40"/>
      <c r="E27" s="40"/>
      <c r="F27" s="40"/>
      <c r="G27" s="40"/>
      <c r="H27" s="40"/>
      <c r="I27" s="279" t="str">
        <f>Übersicht!F32</f>
        <v>U 2.2</v>
      </c>
      <c r="J27" s="329" t="str">
        <f>Übersicht!G32</f>
        <v>Umweltbelastungen</v>
      </c>
    </row>
    <row r="28" spans="1:10" ht="13.5" customHeight="1" x14ac:dyDescent="0.3">
      <c r="C28" s="40"/>
      <c r="D28" s="40"/>
      <c r="E28" s="40"/>
      <c r="F28" s="40"/>
      <c r="G28" s="40"/>
      <c r="H28" s="40"/>
      <c r="I28" s="279" t="str">
        <f>Übersicht!F33</f>
        <v>U 2.3</v>
      </c>
      <c r="J28" s="329" t="str">
        <f>Übersicht!G33</f>
        <v>Oberflächengewässer und Grundwasser</v>
      </c>
    </row>
    <row r="29" spans="1:10" ht="13.5" customHeight="1" x14ac:dyDescent="0.3">
      <c r="C29" s="40"/>
      <c r="D29" s="40"/>
      <c r="E29" s="40"/>
      <c r="F29" s="40"/>
      <c r="G29" s="40"/>
      <c r="H29" s="40"/>
      <c r="I29" s="279" t="str">
        <f>Übersicht!F34</f>
        <v>U 2.4</v>
      </c>
      <c r="J29" s="329" t="str">
        <f>Übersicht!G34</f>
        <v>Natur und Landschaft</v>
      </c>
    </row>
    <row r="30" spans="1:10" ht="13.5" customHeight="1" x14ac:dyDescent="0.3">
      <c r="C30" s="40"/>
      <c r="D30" s="40"/>
      <c r="E30" s="40"/>
      <c r="F30" s="40"/>
      <c r="G30" s="40"/>
      <c r="H30" s="40"/>
      <c r="I30" s="279" t="str">
        <f>Übersicht!F35</f>
        <v>U 3.1</v>
      </c>
      <c r="J30" s="329" t="str">
        <f>Übersicht!G35</f>
        <v>Naturgefahren</v>
      </c>
    </row>
    <row r="31" spans="1:10" ht="13.5" customHeight="1" x14ac:dyDescent="0.3">
      <c r="A31" s="328"/>
      <c r="B31" s="149"/>
      <c r="C31" s="326"/>
      <c r="D31" s="40"/>
      <c r="E31" s="40"/>
      <c r="F31" s="40"/>
      <c r="G31" s="40"/>
      <c r="H31" s="40"/>
      <c r="I31" s="279" t="str">
        <f>Übersicht!F36</f>
        <v>U 3.2</v>
      </c>
      <c r="J31" s="329" t="str">
        <f>Übersicht!G36</f>
        <v>Störfälle</v>
      </c>
    </row>
    <row r="32" spans="1:10" ht="13.5" customHeight="1" x14ac:dyDescent="0.3">
      <c r="A32" s="326"/>
      <c r="B32" s="326"/>
      <c r="C32" s="326"/>
      <c r="D32" s="326"/>
      <c r="E32" s="40"/>
      <c r="F32" s="40"/>
      <c r="G32" s="40"/>
      <c r="H32" s="40"/>
      <c r="I32" s="40"/>
      <c r="J32" s="276"/>
    </row>
    <row r="33" spans="1:10" ht="12.75" customHeight="1" x14ac:dyDescent="0.3">
      <c r="A33" s="273"/>
      <c r="B33" s="333"/>
      <c r="C33" s="274"/>
      <c r="D33" s="326"/>
      <c r="E33" s="40"/>
      <c r="F33" s="40"/>
      <c r="G33" s="40"/>
      <c r="H33" s="40"/>
      <c r="I33" s="40"/>
      <c r="J33" s="276"/>
    </row>
    <row r="34" spans="1:10" ht="15" customHeight="1" x14ac:dyDescent="0.3">
      <c r="A34" s="147" t="s">
        <v>361</v>
      </c>
      <c r="B34" s="333"/>
      <c r="C34" s="274"/>
      <c r="D34" s="40"/>
      <c r="E34" s="40"/>
      <c r="F34" s="44" t="s">
        <v>343</v>
      </c>
      <c r="G34" s="40"/>
      <c r="H34" s="40"/>
      <c r="I34" s="40"/>
      <c r="J34" s="276"/>
    </row>
    <row r="36" spans="1:10" x14ac:dyDescent="0.3">
      <c r="D36" s="40"/>
      <c r="E36" s="40"/>
    </row>
    <row r="37" spans="1:10" x14ac:dyDescent="0.3">
      <c r="D37" s="40"/>
      <c r="E37" s="40"/>
      <c r="G37" s="273"/>
      <c r="H37" s="277"/>
      <c r="I37" s="274"/>
      <c r="J37" s="278"/>
    </row>
    <row r="38" spans="1:10" x14ac:dyDescent="0.3">
      <c r="D38" s="40"/>
      <c r="E38" s="40"/>
    </row>
    <row r="39" spans="1:10" x14ac:dyDescent="0.3">
      <c r="D39" s="40"/>
      <c r="E39" s="40"/>
    </row>
    <row r="40" spans="1:10" x14ac:dyDescent="0.3">
      <c r="D40" s="40"/>
      <c r="E40" s="40"/>
    </row>
  </sheetData>
  <sheetProtection algorithmName="SHA-512" hashValue="YIexYijIi7qde89DzLMUBdVH+KunVq8gK3YJQTKQpYouNvnMpNyfd2/tXNC/qrJhFgLj4iCf7pLI7cUDQpVb5w==" saltValue="dbkOdOXXjyRwCgIqUWvBBQ==" spinCount="100000" sheet="1" objects="1" scenarios="1"/>
  <printOptions horizontalCentered="1" verticalCentered="1"/>
  <pageMargins left="0.62906249999999997" right="0.70866141732283472" top="0.99" bottom="0.74803149606299213" header="0.31496062992125984" footer="0.31496062992125984"/>
  <pageSetup paperSize="9" scale="99" orientation="landscape" r:id="rId1"/>
  <headerFooter>
    <oddHeader>&amp;L&amp;"Arial Narrow,Normal"&amp;9SNBS Infrastruktur&amp;C&amp;"Arial Narrow,Normal"&amp;9Bewertungstool V1.0
&amp;"Arial Narrow,Gras"&amp;12Auswertung Kriterien
Resultate IST-Werte mit Legende&amp;R&amp;"Arial Narrow,Normal"&amp;G</oddHeader>
    <oddFooter>&amp;L&amp;"Arial Narrow,Normal"&amp;8&amp;F&amp;C&amp;"Arial Narrow,Normal"&amp;8&amp;P/&amp;N&amp;R&amp;"Arial Narrow,Normal"&amp;8&amp;D</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52"/>
  <sheetViews>
    <sheetView showGridLines="0" view="pageLayout" topLeftCell="A13" zoomScaleNormal="100" workbookViewId="0">
      <selection activeCell="E25" sqref="E25:F25"/>
    </sheetView>
  </sheetViews>
  <sheetFormatPr baseColWidth="10" defaultColWidth="10.85546875" defaultRowHeight="16.5" x14ac:dyDescent="0.3"/>
  <cols>
    <col min="1" max="1" width="14.28515625" style="115" customWidth="1"/>
    <col min="2" max="2" width="20.140625" style="79" customWidth="1"/>
    <col min="3" max="3" width="52.28515625" style="79" customWidth="1"/>
    <col min="4" max="4" width="9.5703125" style="25" customWidth="1"/>
    <col min="5" max="5" width="30" style="25" customWidth="1"/>
    <col min="6" max="6" width="24.7109375" style="25" customWidth="1"/>
    <col min="7" max="7" width="11.28515625" style="25" customWidth="1"/>
    <col min="8" max="8" width="11.5703125" style="275" customWidth="1"/>
    <col min="9" max="9" width="11.140625" style="25" customWidth="1"/>
    <col min="10" max="10" width="9.42578125" style="25" customWidth="1"/>
    <col min="11" max="16384" width="10.85546875" style="25"/>
  </cols>
  <sheetData>
    <row r="1" spans="1:10" x14ac:dyDescent="0.3">
      <c r="D1" s="40"/>
      <c r="E1" s="40"/>
      <c r="F1" s="40"/>
      <c r="G1" s="40"/>
      <c r="H1" s="276"/>
      <c r="I1" s="40"/>
      <c r="J1" s="40"/>
    </row>
    <row r="2" spans="1:10" x14ac:dyDescent="0.3">
      <c r="B2" s="334"/>
      <c r="C2" s="335"/>
      <c r="D2" s="40"/>
      <c r="E2" s="336"/>
      <c r="F2" s="40"/>
      <c r="G2" s="40"/>
      <c r="H2" s="276"/>
      <c r="I2" s="40"/>
      <c r="J2" s="40"/>
    </row>
    <row r="3" spans="1:10" x14ac:dyDescent="0.3">
      <c r="B3" s="334"/>
      <c r="C3" s="335"/>
      <c r="D3" s="40"/>
      <c r="E3" s="336"/>
      <c r="F3" s="40"/>
      <c r="G3" s="40"/>
      <c r="H3" s="276"/>
      <c r="I3" s="40"/>
      <c r="J3" s="40"/>
    </row>
    <row r="4" spans="1:10" x14ac:dyDescent="0.3">
      <c r="B4" s="334"/>
      <c r="C4" s="335"/>
      <c r="D4" s="40"/>
      <c r="E4" s="336"/>
      <c r="F4" s="40"/>
      <c r="G4" s="40"/>
      <c r="H4" s="276"/>
      <c r="I4" s="40"/>
      <c r="J4" s="40"/>
    </row>
    <row r="5" spans="1:10" x14ac:dyDescent="0.3">
      <c r="A5" s="337" t="s">
        <v>146</v>
      </c>
      <c r="B5" s="334"/>
      <c r="C5" s="335"/>
      <c r="D5" s="40"/>
      <c r="E5" s="336"/>
      <c r="F5" s="40"/>
      <c r="G5" s="40"/>
      <c r="H5" s="276"/>
      <c r="I5" s="40"/>
      <c r="J5" s="40"/>
    </row>
    <row r="6" spans="1:10" x14ac:dyDescent="0.3">
      <c r="A6" s="279"/>
      <c r="B6" s="334"/>
      <c r="C6" s="335"/>
      <c r="D6" s="40"/>
      <c r="E6" s="336"/>
      <c r="F6" s="40"/>
      <c r="G6" s="40"/>
      <c r="H6" s="276"/>
      <c r="I6" s="40"/>
      <c r="J6" s="40"/>
    </row>
    <row r="7" spans="1:10" x14ac:dyDescent="0.3">
      <c r="A7" s="279"/>
      <c r="B7" s="334"/>
      <c r="C7" s="335"/>
      <c r="D7" s="40"/>
      <c r="E7" s="336"/>
      <c r="F7" s="40"/>
      <c r="G7" s="40"/>
      <c r="H7" s="276"/>
      <c r="I7" s="40"/>
      <c r="J7" s="40"/>
    </row>
    <row r="8" spans="1:10" x14ac:dyDescent="0.3">
      <c r="A8" s="279"/>
      <c r="B8" s="334"/>
      <c r="C8" s="335"/>
      <c r="D8" s="40"/>
      <c r="E8" s="336"/>
      <c r="F8" s="40"/>
      <c r="G8" s="40"/>
      <c r="H8" s="276"/>
      <c r="I8" s="40"/>
      <c r="J8" s="40"/>
    </row>
    <row r="9" spans="1:10" x14ac:dyDescent="0.3">
      <c r="A9" s="279"/>
      <c r="B9" s="334"/>
      <c r="C9" s="335"/>
      <c r="D9" s="40"/>
      <c r="E9" s="336"/>
      <c r="F9" s="40"/>
      <c r="G9" s="40"/>
      <c r="H9" s="276"/>
      <c r="I9" s="40"/>
      <c r="J9" s="40"/>
    </row>
    <row r="10" spans="1:10" x14ac:dyDescent="0.3">
      <c r="A10" s="337" t="s">
        <v>147</v>
      </c>
      <c r="B10" s="334"/>
      <c r="C10" s="335"/>
      <c r="D10" s="40"/>
      <c r="E10" s="336"/>
      <c r="F10" s="40"/>
      <c r="G10" s="40"/>
      <c r="H10" s="276"/>
      <c r="I10" s="40"/>
      <c r="J10" s="40"/>
    </row>
    <row r="11" spans="1:10" x14ac:dyDescent="0.3">
      <c r="A11" s="279"/>
      <c r="B11" s="334"/>
      <c r="C11" s="335"/>
      <c r="D11" s="40"/>
      <c r="E11" s="336"/>
      <c r="F11" s="40"/>
      <c r="G11" s="40"/>
      <c r="H11" s="276"/>
      <c r="I11" s="40"/>
      <c r="J11" s="40"/>
    </row>
    <row r="12" spans="1:10" x14ac:dyDescent="0.3">
      <c r="A12" s="279"/>
      <c r="B12" s="334"/>
      <c r="C12" s="335"/>
      <c r="D12" s="40"/>
      <c r="E12" s="336"/>
      <c r="F12" s="40"/>
      <c r="G12" s="40"/>
      <c r="H12" s="276"/>
      <c r="I12" s="40"/>
      <c r="J12" s="40"/>
    </row>
    <row r="13" spans="1:10" x14ac:dyDescent="0.3">
      <c r="A13" s="279"/>
      <c r="B13" s="334"/>
      <c r="C13" s="335"/>
      <c r="D13" s="40"/>
      <c r="E13" s="336"/>
      <c r="F13" s="40"/>
      <c r="G13" s="40"/>
      <c r="H13" s="276"/>
      <c r="I13" s="40"/>
      <c r="J13" s="40"/>
    </row>
    <row r="14" spans="1:10" ht="13.5" customHeight="1" x14ac:dyDescent="0.3">
      <c r="B14" s="334"/>
      <c r="C14" s="335"/>
      <c r="D14" s="326"/>
      <c r="E14" s="336"/>
      <c r="F14" s="40"/>
      <c r="G14" s="40"/>
      <c r="H14" s="40"/>
      <c r="I14" s="40"/>
      <c r="J14" s="40"/>
    </row>
    <row r="15" spans="1:10" ht="13.5" customHeight="1" x14ac:dyDescent="0.3">
      <c r="A15" s="338" t="s">
        <v>148</v>
      </c>
      <c r="B15" s="339"/>
      <c r="C15" s="340"/>
      <c r="D15" s="328"/>
      <c r="E15" s="336"/>
      <c r="F15" s="40"/>
      <c r="G15" s="40"/>
      <c r="H15" s="40"/>
      <c r="I15" s="40"/>
      <c r="J15" s="40"/>
    </row>
    <row r="16" spans="1:10" ht="13.5" customHeight="1" x14ac:dyDescent="0.3">
      <c r="B16" s="341"/>
      <c r="C16" s="342"/>
      <c r="D16" s="331"/>
      <c r="E16" s="336"/>
      <c r="F16" s="40"/>
      <c r="G16" s="40"/>
      <c r="H16" s="40"/>
      <c r="I16" s="40"/>
      <c r="J16" s="40"/>
    </row>
    <row r="17" spans="1:10" ht="13.5" customHeight="1" x14ac:dyDescent="0.3">
      <c r="A17" s="337" t="s">
        <v>342</v>
      </c>
      <c r="B17" s="282"/>
      <c r="C17" s="283"/>
      <c r="D17" s="280"/>
      <c r="E17" s="284"/>
      <c r="F17" s="281"/>
      <c r="G17" s="281"/>
      <c r="H17" s="281"/>
      <c r="I17" s="281"/>
      <c r="J17" s="281"/>
    </row>
    <row r="18" spans="1:10" ht="14.25" customHeight="1" x14ac:dyDescent="0.3">
      <c r="A18" s="296"/>
      <c r="B18" s="282"/>
      <c r="C18" s="283"/>
      <c r="D18" s="280"/>
      <c r="E18" s="284"/>
      <c r="F18" s="281"/>
      <c r="G18" s="281"/>
      <c r="H18" s="281"/>
      <c r="I18" s="281"/>
      <c r="J18" s="281"/>
    </row>
    <row r="19" spans="1:10" ht="13.5" customHeight="1" x14ac:dyDescent="0.3">
      <c r="A19" s="296"/>
      <c r="B19" s="341"/>
      <c r="C19" s="343"/>
      <c r="D19" s="331"/>
      <c r="E19" s="336"/>
      <c r="F19" s="40"/>
      <c r="G19" s="40"/>
      <c r="H19" s="40"/>
      <c r="I19" s="40"/>
      <c r="J19" s="40"/>
    </row>
    <row r="20" spans="1:10" ht="14.25" customHeight="1" x14ac:dyDescent="0.3">
      <c r="A20" s="296"/>
      <c r="B20" s="330"/>
      <c r="C20" s="330"/>
      <c r="D20" s="331"/>
      <c r="E20" s="40"/>
      <c r="F20" s="40"/>
      <c r="G20" s="40"/>
      <c r="H20" s="276"/>
      <c r="I20" s="40"/>
      <c r="J20" s="40"/>
    </row>
    <row r="21" spans="1:10" ht="13.5" customHeight="1" x14ac:dyDescent="0.4">
      <c r="A21" s="296"/>
      <c r="B21" s="330"/>
      <c r="C21" s="330"/>
      <c r="D21" s="331"/>
      <c r="E21" s="40"/>
      <c r="F21" s="344" t="s">
        <v>296</v>
      </c>
      <c r="G21" s="345" t="s">
        <v>345</v>
      </c>
      <c r="H21" s="44" t="s">
        <v>346</v>
      </c>
      <c r="I21" s="40"/>
      <c r="J21" s="40"/>
    </row>
    <row r="22" spans="1:10" ht="13.5" customHeight="1" x14ac:dyDescent="0.3">
      <c r="A22" s="296"/>
      <c r="B22" s="332"/>
      <c r="C22" s="332"/>
      <c r="D22" s="147"/>
      <c r="E22" s="40"/>
      <c r="F22" s="346"/>
      <c r="G22" s="346"/>
      <c r="H22" s="44" t="s">
        <v>347</v>
      </c>
      <c r="I22" s="40"/>
      <c r="J22" s="40"/>
    </row>
    <row r="23" spans="1:10" ht="13.5" customHeight="1" x14ac:dyDescent="0.3">
      <c r="A23" s="296"/>
      <c r="B23" s="332"/>
      <c r="C23" s="332"/>
      <c r="D23" s="147"/>
      <c r="E23" s="40"/>
      <c r="F23" s="346"/>
      <c r="G23" s="346"/>
      <c r="H23" s="44" t="s">
        <v>342</v>
      </c>
      <c r="I23" s="40"/>
      <c r="J23" s="40"/>
    </row>
    <row r="24" spans="1:10" ht="13.5" customHeight="1" x14ac:dyDescent="0.3">
      <c r="A24" s="327" t="s">
        <v>73</v>
      </c>
      <c r="B24" s="276"/>
      <c r="C24" s="276"/>
      <c r="D24" s="147"/>
      <c r="E24" s="40"/>
      <c r="F24" s="40"/>
      <c r="G24" s="40"/>
      <c r="H24" s="40"/>
      <c r="I24" s="40"/>
      <c r="J24" s="40"/>
    </row>
    <row r="25" spans="1:10" ht="14.25" customHeight="1" x14ac:dyDescent="0.3">
      <c r="A25" s="347" t="str">
        <f>Übersicht!F8</f>
        <v>T 1.1</v>
      </c>
      <c r="B25" s="552" t="str">
        <f>Übersicht!G8</f>
        <v>Projektbegleitende Nachhaltigkeitsbeurteilung</v>
      </c>
      <c r="C25" s="552"/>
      <c r="D25" s="348" t="str">
        <f>Übersicht!F20</f>
        <v>W 1.1</v>
      </c>
      <c r="E25" s="552" t="str">
        <f>Übersicht!G20</f>
        <v>Betriebswirtschaftliches Kosten-Nutzen-Verhältnis</v>
      </c>
      <c r="F25" s="552"/>
      <c r="G25" s="40"/>
      <c r="H25" s="40"/>
      <c r="I25" s="40"/>
      <c r="J25" s="40"/>
    </row>
    <row r="26" spans="1:10" ht="13.5" customHeight="1" x14ac:dyDescent="0.3">
      <c r="A26" s="347" t="str">
        <f>Übersicht!F9</f>
        <v>T 1.2</v>
      </c>
      <c r="B26" s="552" t="str">
        <f>Übersicht!G9</f>
        <v>Zielsetzung und Systemabgrenzung</v>
      </c>
      <c r="C26" s="552"/>
      <c r="D26" s="348" t="str">
        <f>Übersicht!F21</f>
        <v>W 1.2</v>
      </c>
      <c r="E26" s="552" t="str">
        <f>Übersicht!G21</f>
        <v>Nutzungsflexibilität, Anpassungsfähigkeit und Rückbau</v>
      </c>
      <c r="F26" s="552"/>
      <c r="G26" s="40"/>
      <c r="H26" s="40"/>
      <c r="I26" s="40"/>
      <c r="J26" s="40"/>
    </row>
    <row r="27" spans="1:10" ht="13.5" customHeight="1" x14ac:dyDescent="0.3">
      <c r="A27" s="347" t="str">
        <f>Übersicht!F10</f>
        <v>T 1.3</v>
      </c>
      <c r="B27" s="552" t="str">
        <f>Übersicht!G10</f>
        <v>Zielkonflikte und Synergien</v>
      </c>
      <c r="C27" s="552"/>
      <c r="D27" s="348" t="str">
        <f>Übersicht!F22</f>
        <v>W 2.1</v>
      </c>
      <c r="E27" s="552" t="str">
        <f>Übersicht!G22</f>
        <v>Volkswirtschaftliches Kosten-Nutzen-Verhältnis</v>
      </c>
      <c r="F27" s="552"/>
      <c r="G27" s="40"/>
      <c r="H27" s="40"/>
      <c r="I27" s="40"/>
      <c r="J27" s="40"/>
    </row>
    <row r="28" spans="1:10" ht="14.25" customHeight="1" x14ac:dyDescent="0.3">
      <c r="A28" s="349"/>
      <c r="B28" s="552"/>
      <c r="C28" s="552"/>
      <c r="D28" s="348" t="str">
        <f>Übersicht!F23</f>
        <v>W 2.2</v>
      </c>
      <c r="E28" s="552" t="str">
        <f>Übersicht!G23</f>
        <v>Regionalwirtschaftliche Aspekte</v>
      </c>
      <c r="F28" s="552"/>
      <c r="G28" s="40"/>
      <c r="H28" s="40"/>
      <c r="I28" s="40"/>
      <c r="J28" s="40"/>
    </row>
    <row r="29" spans="1:10" ht="13.5" customHeight="1" x14ac:dyDescent="0.3">
      <c r="A29" s="350" t="str">
        <f>Übersicht!F11</f>
        <v>G 1.1</v>
      </c>
      <c r="B29" s="552" t="str">
        <f>Übersicht!G11</f>
        <v>Raumplanung, Landschaften, Ortsbilder und Kulturraum</v>
      </c>
      <c r="C29" s="552"/>
      <c r="D29" s="348" t="str">
        <f>Übersicht!F24</f>
        <v>W 2.3</v>
      </c>
      <c r="E29" s="552" t="str">
        <f>Übersicht!G24</f>
        <v>Ökonomische Nutzung vorhandener Infrastrukturen</v>
      </c>
      <c r="F29" s="552"/>
      <c r="G29" s="40"/>
      <c r="H29" s="40"/>
      <c r="I29" s="40"/>
      <c r="J29" s="40"/>
    </row>
    <row r="30" spans="1:10" ht="13.5" customHeight="1" x14ac:dyDescent="0.3">
      <c r="A30" s="350" t="str">
        <f>Übersicht!F12</f>
        <v>G 1.2</v>
      </c>
      <c r="B30" s="552" t="str">
        <f>Übersicht!G12</f>
        <v>Wohnqualität und Zusammenleben</v>
      </c>
      <c r="C30" s="552"/>
      <c r="D30" s="348" t="str">
        <f>Übersicht!F25</f>
        <v>W 3.1</v>
      </c>
      <c r="E30" s="552" t="str">
        <f>Übersicht!G25</f>
        <v>Geeignete Finanzierung</v>
      </c>
      <c r="F30" s="552"/>
      <c r="G30" s="40"/>
      <c r="H30" s="40"/>
      <c r="I30" s="40"/>
      <c r="J30" s="40"/>
    </row>
    <row r="31" spans="1:10" ht="14.25" customHeight="1" x14ac:dyDescent="0.3">
      <c r="A31" s="350" t="str">
        <f>Übersicht!F13</f>
        <v>G 1.3</v>
      </c>
      <c r="B31" s="552" t="str">
        <f>Übersicht!G13</f>
        <v>Zugang zur Infrastruktur und Aufenthaltsqualität</v>
      </c>
      <c r="C31" s="552"/>
      <c r="D31" s="349"/>
      <c r="E31" s="552"/>
      <c r="F31" s="552"/>
      <c r="G31" s="40"/>
      <c r="H31" s="40"/>
      <c r="I31" s="40"/>
      <c r="J31" s="40"/>
    </row>
    <row r="32" spans="1:10" ht="13.5" customHeight="1" x14ac:dyDescent="0.3">
      <c r="A32" s="350" t="str">
        <f>Übersicht!F14</f>
        <v>G 2.1</v>
      </c>
      <c r="B32" s="552" t="str">
        <f>Übersicht!G14</f>
        <v>Kommunikation und Partizipation</v>
      </c>
      <c r="C32" s="552"/>
      <c r="D32" s="351" t="str">
        <f>Übersicht!F26</f>
        <v>U 1.1</v>
      </c>
      <c r="E32" s="552" t="str">
        <f>Übersicht!G26</f>
        <v>Energieverbrauch</v>
      </c>
      <c r="F32" s="552"/>
      <c r="G32" s="40"/>
      <c r="H32" s="40"/>
      <c r="I32" s="40"/>
      <c r="J32" s="40"/>
    </row>
    <row r="33" spans="1:10" ht="13.5" customHeight="1" x14ac:dyDescent="0.3">
      <c r="A33" s="350" t="str">
        <f>Übersicht!F15</f>
        <v>G 2.2</v>
      </c>
      <c r="B33" s="552" t="str">
        <f>Übersicht!G15</f>
        <v>Sozialverträgliches Verhalten</v>
      </c>
      <c r="C33" s="552"/>
      <c r="D33" s="351" t="str">
        <f>Übersicht!F27</f>
        <v>U 1.2</v>
      </c>
      <c r="E33" s="552" t="str">
        <f>Übersicht!G27</f>
        <v>Flächennutzung, -recycling und Boden</v>
      </c>
      <c r="F33" s="552"/>
      <c r="G33" s="40"/>
      <c r="H33" s="40"/>
      <c r="I33" s="40"/>
      <c r="J33" s="40"/>
    </row>
    <row r="34" spans="1:10" ht="13.5" customHeight="1" x14ac:dyDescent="0.3">
      <c r="A34" s="350" t="str">
        <f>Übersicht!F16</f>
        <v>G 2.3</v>
      </c>
      <c r="B34" s="552" t="str">
        <f>Übersicht!G16</f>
        <v>Rechtssicherheit</v>
      </c>
      <c r="C34" s="552"/>
      <c r="D34" s="351" t="str">
        <f>Übersicht!F28</f>
        <v>U 1.3</v>
      </c>
      <c r="E34" s="552" t="str">
        <f>Übersicht!G28</f>
        <v>Belastete Standorte</v>
      </c>
      <c r="F34" s="552"/>
      <c r="G34" s="40"/>
      <c r="H34" s="40"/>
      <c r="I34" s="40"/>
      <c r="J34" s="40"/>
    </row>
    <row r="35" spans="1:10" ht="13.5" customHeight="1" x14ac:dyDescent="0.3">
      <c r="A35" s="350" t="str">
        <f>Übersicht!F17</f>
        <v>G 2.4</v>
      </c>
      <c r="B35" s="552" t="str">
        <f>Übersicht!G17</f>
        <v>Solidarität, Gerechtigkeit, Verteilungseffekte</v>
      </c>
      <c r="C35" s="552"/>
      <c r="D35" s="351" t="str">
        <f>Übersicht!F29</f>
        <v>U 1.4</v>
      </c>
      <c r="E35" s="552" t="str">
        <f>Übersicht!G29</f>
        <v>Verwertung von unbelasteten und belasteten Aushub-, Ausbruch- und Rückbaumaterialien (Abfall)</v>
      </c>
      <c r="F35" s="552"/>
      <c r="G35" s="40"/>
      <c r="H35" s="40"/>
      <c r="I35" s="40"/>
      <c r="J35" s="40"/>
    </row>
    <row r="36" spans="1:10" s="117" customFormat="1" ht="24.75" customHeight="1" x14ac:dyDescent="0.25">
      <c r="A36" s="350" t="str">
        <f>Übersicht!F18</f>
        <v>G 3.1</v>
      </c>
      <c r="B36" s="552" t="str">
        <f>Übersicht!G18</f>
        <v>Arbeitssicherheit, Unfallvermeidung, Rettung und Gesundheit</v>
      </c>
      <c r="C36" s="552"/>
      <c r="D36" s="351" t="str">
        <f>Übersicht!F30</f>
        <v>U 1.5</v>
      </c>
      <c r="E36" s="552" t="str">
        <f>Übersicht!G30</f>
        <v>Umwelt- und Ressourcenschonender Materialeinsatz</v>
      </c>
      <c r="F36" s="552"/>
      <c r="G36" s="115"/>
      <c r="H36" s="115"/>
      <c r="I36" s="115"/>
      <c r="J36" s="115"/>
    </row>
    <row r="37" spans="1:10" ht="14.25" customHeight="1" x14ac:dyDescent="0.3">
      <c r="A37" s="350" t="str">
        <f>Übersicht!F19</f>
        <v>G 3.2</v>
      </c>
      <c r="B37" s="552" t="str">
        <f>Übersicht!G19</f>
        <v>Schutz vor Gewalt und Kriminalität</v>
      </c>
      <c r="C37" s="552"/>
      <c r="D37" s="351" t="str">
        <f>Übersicht!F31</f>
        <v>U 2.1</v>
      </c>
      <c r="E37" s="552" t="str">
        <f>Übersicht!G31</f>
        <v>Beeinträchtigung des Klimas</v>
      </c>
      <c r="F37" s="552"/>
      <c r="G37" s="40"/>
      <c r="H37" s="40"/>
      <c r="I37" s="40"/>
      <c r="J37" s="40"/>
    </row>
    <row r="38" spans="1:10" ht="13.5" customHeight="1" x14ac:dyDescent="0.3">
      <c r="A38" s="296"/>
      <c r="B38" s="332"/>
      <c r="C38" s="332"/>
      <c r="D38" s="351" t="str">
        <f>Übersicht!F32</f>
        <v>U 2.2</v>
      </c>
      <c r="E38" s="552" t="str">
        <f>Übersicht!G32</f>
        <v>Umweltbelastungen</v>
      </c>
      <c r="F38" s="552"/>
      <c r="G38" s="40"/>
      <c r="H38" s="40"/>
      <c r="I38" s="40"/>
      <c r="J38" s="40"/>
    </row>
    <row r="39" spans="1:10" ht="13.5" customHeight="1" x14ac:dyDescent="0.3">
      <c r="D39" s="351" t="str">
        <f>Übersicht!F33</f>
        <v>U 2.3</v>
      </c>
      <c r="E39" s="552" t="str">
        <f>Übersicht!G33</f>
        <v>Oberflächengewässer und Grundwasser</v>
      </c>
      <c r="F39" s="552"/>
      <c r="G39" s="40"/>
      <c r="H39" s="40"/>
      <c r="I39" s="40"/>
      <c r="J39" s="40"/>
    </row>
    <row r="40" spans="1:10" ht="13.5" customHeight="1" x14ac:dyDescent="0.3">
      <c r="D40" s="351" t="str">
        <f>Übersicht!F34</f>
        <v>U 2.4</v>
      </c>
      <c r="E40" s="552" t="str">
        <f>Übersicht!G34</f>
        <v>Natur und Landschaft</v>
      </c>
      <c r="F40" s="552"/>
      <c r="G40" s="40"/>
      <c r="H40" s="40"/>
      <c r="I40" s="40"/>
      <c r="J40" s="40"/>
    </row>
    <row r="41" spans="1:10" ht="13.5" customHeight="1" x14ac:dyDescent="0.3">
      <c r="D41" s="351" t="str">
        <f>Übersicht!F35</f>
        <v>U 3.1</v>
      </c>
      <c r="E41" s="552" t="str">
        <f>Übersicht!G35</f>
        <v>Naturgefahren</v>
      </c>
      <c r="F41" s="552"/>
      <c r="G41" s="40"/>
      <c r="H41" s="40"/>
      <c r="I41" s="40"/>
      <c r="J41" s="40"/>
    </row>
    <row r="42" spans="1:10" ht="13.5" customHeight="1" x14ac:dyDescent="0.3">
      <c r="D42" s="351" t="str">
        <f>Übersicht!F36</f>
        <v>U 3.2</v>
      </c>
      <c r="E42" s="552" t="str">
        <f>Übersicht!G36</f>
        <v>Störfälle</v>
      </c>
      <c r="F42" s="552"/>
      <c r="G42" s="40"/>
      <c r="H42" s="40"/>
      <c r="I42" s="40"/>
      <c r="J42" s="40"/>
    </row>
    <row r="43" spans="1:10" ht="13.5" customHeight="1" x14ac:dyDescent="0.3">
      <c r="A43" s="328"/>
      <c r="B43" s="149"/>
      <c r="C43" s="149"/>
      <c r="D43" s="326"/>
      <c r="E43" s="40"/>
      <c r="F43" s="40"/>
      <c r="G43" s="40"/>
      <c r="H43" s="40"/>
      <c r="I43" s="40"/>
      <c r="J43" s="40"/>
    </row>
    <row r="44" spans="1:10" ht="13.5" customHeight="1" x14ac:dyDescent="0.3">
      <c r="A44" s="326"/>
      <c r="B44" s="326"/>
      <c r="C44" s="326"/>
      <c r="D44" s="326"/>
      <c r="E44" s="326"/>
      <c r="F44" s="326"/>
      <c r="G44" s="326"/>
      <c r="H44" s="276"/>
      <c r="I44" s="40"/>
      <c r="J44" s="40"/>
    </row>
    <row r="45" spans="1:10" x14ac:dyDescent="0.3">
      <c r="A45" s="273"/>
      <c r="B45" s="333"/>
      <c r="C45" s="333"/>
      <c r="D45" s="274"/>
      <c r="E45" s="326"/>
      <c r="F45" s="326"/>
      <c r="G45" s="326"/>
      <c r="H45" s="276"/>
      <c r="I45" s="40"/>
      <c r="J45" s="40"/>
    </row>
    <row r="46" spans="1:10" ht="14.25" customHeight="1" x14ac:dyDescent="0.3">
      <c r="A46" s="147" t="s">
        <v>340</v>
      </c>
      <c r="B46" s="333"/>
      <c r="C46" s="333"/>
      <c r="D46" s="274"/>
      <c r="E46" s="40"/>
      <c r="F46" s="40"/>
      <c r="G46" s="40"/>
      <c r="H46" s="276"/>
      <c r="I46" s="40"/>
      <c r="J46" s="40"/>
    </row>
    <row r="47" spans="1:10" x14ac:dyDescent="0.3">
      <c r="D47" s="40"/>
      <c r="E47" s="40"/>
      <c r="F47" s="40"/>
      <c r="G47" s="40"/>
      <c r="H47" s="276"/>
      <c r="I47" s="40"/>
      <c r="J47" s="40"/>
    </row>
    <row r="48" spans="1:10" x14ac:dyDescent="0.3">
      <c r="D48" s="40"/>
      <c r="E48" s="40"/>
      <c r="F48" s="40"/>
      <c r="G48" s="40"/>
      <c r="H48" s="276"/>
      <c r="I48" s="40"/>
      <c r="J48" s="40"/>
    </row>
    <row r="49" spans="4:10" x14ac:dyDescent="0.3">
      <c r="D49" s="40"/>
      <c r="E49" s="40"/>
      <c r="F49" s="40"/>
      <c r="G49" s="40"/>
      <c r="H49" s="278"/>
      <c r="I49" s="40"/>
      <c r="J49" s="40"/>
    </row>
    <row r="50" spans="4:10" x14ac:dyDescent="0.3">
      <c r="E50" s="40"/>
      <c r="F50" s="40"/>
      <c r="G50" s="40"/>
    </row>
    <row r="51" spans="4:10" x14ac:dyDescent="0.3">
      <c r="E51" s="40"/>
      <c r="F51" s="40"/>
      <c r="G51" s="40"/>
    </row>
    <row r="52" spans="4:10" x14ac:dyDescent="0.3">
      <c r="E52" s="40"/>
      <c r="F52" s="40"/>
      <c r="G52" s="40"/>
    </row>
  </sheetData>
  <sheetProtection algorithmName="SHA-512" hashValue="VMuVr4ITb/5PeEg9TOlrxkSBTVP7wXhPzo2MdYzLlADeqSh7CnwUNQSjVAVA3wEdb3jXWFqdxiin2fSgYlbXxA==" saltValue="loksc4UaN1xL+RWSOPBn0Q==" spinCount="100000" sheet="1" objects="1" scenarios="1"/>
  <mergeCells count="31">
    <mergeCell ref="B30:C30"/>
    <mergeCell ref="B25:C25"/>
    <mergeCell ref="B26:C26"/>
    <mergeCell ref="B27:C27"/>
    <mergeCell ref="B28:C28"/>
    <mergeCell ref="B29:C29"/>
    <mergeCell ref="B37:C37"/>
    <mergeCell ref="E25:F25"/>
    <mergeCell ref="E26:F26"/>
    <mergeCell ref="E27:F27"/>
    <mergeCell ref="E28:F28"/>
    <mergeCell ref="E29:F29"/>
    <mergeCell ref="E30:F30"/>
    <mergeCell ref="E31:F31"/>
    <mergeCell ref="E32:F32"/>
    <mergeCell ref="E33:F33"/>
    <mergeCell ref="B31:C31"/>
    <mergeCell ref="B32:C32"/>
    <mergeCell ref="B33:C33"/>
    <mergeCell ref="B34:C34"/>
    <mergeCell ref="B35:C35"/>
    <mergeCell ref="B36:C36"/>
    <mergeCell ref="E40:F40"/>
    <mergeCell ref="E41:F41"/>
    <mergeCell ref="E42:F42"/>
    <mergeCell ref="E34:F34"/>
    <mergeCell ref="E35:F35"/>
    <mergeCell ref="E36:F36"/>
    <mergeCell ref="E37:F37"/>
    <mergeCell ref="E38:F38"/>
    <mergeCell ref="E39:F39"/>
  </mergeCells>
  <printOptions horizontalCentered="1" verticalCentered="1"/>
  <pageMargins left="0.70866141732283472" right="0.70866141732283472" top="1.0069852941176471" bottom="0.74803149606299213" header="0.31496062992125984" footer="0.31496062992125984"/>
  <pageSetup paperSize="8" scale="99" orientation="landscape" r:id="rId1"/>
  <headerFooter>
    <oddHeader>&amp;L&amp;"Arial Narrow,Normal"&amp;9SNBS Infrastruktur&amp;C&amp;"Arial Narrow,Normal"&amp;9Bewertungstool V1.0
&amp;"Arial Narrow,Gras"&amp;12Auswertung Indikatoren
Resultate IST- und SOLL-Werte&amp;R&amp;"Arial Narrow,Normal"&amp;G</oddHeader>
    <oddFooter>&amp;L&amp;"Arial Narrow,Normal"&amp;8&amp;F&amp;C&amp;"Arial Narrow,Normal"&amp;8&amp;P/&amp;N&amp;R&amp;"Arial Narrow,Normal"&amp;8&amp;D</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103"/>
  <sheetViews>
    <sheetView showGridLines="0" topLeftCell="H1" zoomScale="60" zoomScaleNormal="60" zoomScalePageLayoutView="70" workbookViewId="0">
      <selection activeCell="AD100" sqref="H1:AD100"/>
    </sheetView>
  </sheetViews>
  <sheetFormatPr baseColWidth="10" defaultColWidth="10.85546875" defaultRowHeight="16.5" outlineLevelRow="1" outlineLevelCol="1" x14ac:dyDescent="0.3"/>
  <cols>
    <col min="1" max="1" width="2.5703125" style="25" hidden="1" customWidth="1" outlineLevel="1"/>
    <col min="2" max="2" width="7.140625" style="25" hidden="1" customWidth="1" outlineLevel="1"/>
    <col min="3" max="3" width="14" style="25" hidden="1" customWidth="1" outlineLevel="1"/>
    <col min="4" max="4" width="5.5703125" style="25" hidden="1" customWidth="1" outlineLevel="1"/>
    <col min="5" max="5" width="19.5703125" style="25" hidden="1" customWidth="1" outlineLevel="1"/>
    <col min="6" max="6" width="7.7109375" style="25" hidden="1" customWidth="1" outlineLevel="1"/>
    <col min="7" max="7" width="44.140625" style="25" hidden="1" customWidth="1" outlineLevel="1"/>
    <col min="8" max="8" width="3.140625" style="40" customWidth="1" collapsed="1"/>
    <col min="9" max="9" width="8" style="40" customWidth="1"/>
    <col min="10" max="10" width="48.85546875" style="43" bestFit="1" customWidth="1"/>
    <col min="11" max="13" width="15.28515625" style="43" hidden="1" customWidth="1"/>
    <col min="14" max="15" width="13.7109375" style="43" customWidth="1"/>
    <col min="16" max="16" width="4.28515625" style="68" hidden="1" customWidth="1" outlineLevel="1"/>
    <col min="17" max="17" width="1" style="85" hidden="1" customWidth="1" outlineLevel="1"/>
    <col min="18" max="18" width="9.5703125" style="25" hidden="1" customWidth="1" outlineLevel="1"/>
    <col min="19" max="19" width="1.28515625" style="78" hidden="1" customWidth="1" outlineLevel="1"/>
    <col min="20" max="20" width="9.5703125" style="78" hidden="1" customWidth="1" outlineLevel="1"/>
    <col min="21" max="21" width="9.28515625" style="25" hidden="1" customWidth="1" outlineLevel="1"/>
    <col min="22" max="22" width="12.5703125" style="25" hidden="1" customWidth="1" outlineLevel="1"/>
    <col min="23" max="23" width="13" style="25" hidden="1" customWidth="1" outlineLevel="1"/>
    <col min="24" max="24" width="8.42578125" style="119" hidden="1" customWidth="1" outlineLevel="1"/>
    <col min="25" max="25" width="7.28515625" style="25" hidden="1" customWidth="1" outlineLevel="1"/>
    <col min="26" max="26" width="10.85546875" style="25" hidden="1" customWidth="1" outlineLevel="1"/>
    <col min="27" max="27" width="2.7109375" style="25" customWidth="1" collapsed="1"/>
    <col min="28" max="28" width="33" style="25" customWidth="1"/>
    <col min="29" max="29" width="16.140625" style="44" customWidth="1"/>
    <col min="30" max="30" width="70.85546875" style="40" customWidth="1"/>
    <col min="31" max="16384" width="10.85546875" style="25"/>
  </cols>
  <sheetData>
    <row r="1" spans="1:30" ht="18" x14ac:dyDescent="0.3">
      <c r="B1" s="699"/>
      <c r="C1" s="699"/>
      <c r="D1" s="699"/>
      <c r="E1" s="699"/>
      <c r="F1" s="699"/>
      <c r="G1" s="699"/>
      <c r="H1" s="398" t="s">
        <v>409</v>
      </c>
      <c r="I1" s="400"/>
      <c r="J1" s="397"/>
      <c r="K1" s="366"/>
      <c r="L1" s="367"/>
      <c r="M1" s="367"/>
      <c r="N1" s="367"/>
      <c r="O1" s="367"/>
      <c r="S1" s="365"/>
      <c r="T1" s="365"/>
      <c r="X1" s="364"/>
      <c r="AC1" s="370"/>
      <c r="AD1" s="328"/>
    </row>
    <row r="2" spans="1:30" ht="14.45" customHeight="1" x14ac:dyDescent="0.3">
      <c r="B2" s="699"/>
      <c r="C2" s="699"/>
      <c r="D2" s="699"/>
      <c r="E2" s="699"/>
      <c r="F2" s="699"/>
      <c r="G2" s="699"/>
      <c r="H2" s="397"/>
      <c r="I2" s="400"/>
      <c r="J2" s="397"/>
      <c r="K2" s="366"/>
      <c r="L2" s="367"/>
      <c r="M2" s="367"/>
      <c r="N2" s="367"/>
      <c r="O2" s="367"/>
      <c r="S2" s="365"/>
      <c r="T2" s="365"/>
      <c r="X2" s="364"/>
      <c r="AC2" s="370"/>
      <c r="AD2" s="328"/>
    </row>
    <row r="3" spans="1:30" ht="16.5" hidden="1" customHeight="1" outlineLevel="1" x14ac:dyDescent="0.3">
      <c r="A3" s="30"/>
      <c r="B3" s="40"/>
      <c r="C3" s="40"/>
      <c r="D3" s="40"/>
      <c r="E3" s="40"/>
      <c r="F3" s="40"/>
      <c r="G3" s="40"/>
      <c r="J3" s="367"/>
      <c r="K3" s="366"/>
      <c r="L3" s="366"/>
      <c r="M3" s="366"/>
      <c r="N3" s="366"/>
      <c r="O3" s="366"/>
      <c r="S3" s="371"/>
      <c r="T3" s="371"/>
      <c r="X3" s="372"/>
      <c r="AC3" s="376"/>
      <c r="AD3" s="377"/>
    </row>
    <row r="4" spans="1:30" ht="14.85" hidden="1" customHeight="1" outlineLevel="1" x14ac:dyDescent="0.3">
      <c r="J4" s="367"/>
      <c r="K4" s="366"/>
      <c r="L4" s="367"/>
      <c r="M4" s="367"/>
      <c r="N4" s="367"/>
      <c r="O4" s="367"/>
      <c r="S4" s="365"/>
      <c r="T4" s="365"/>
      <c r="X4" s="364"/>
      <c r="AC4" s="378"/>
      <c r="AD4" s="326"/>
    </row>
    <row r="5" spans="1:30" ht="14.85" hidden="1" customHeight="1" outlineLevel="1" x14ac:dyDescent="0.3">
      <c r="J5" s="367"/>
      <c r="K5" s="367"/>
      <c r="L5" s="367"/>
      <c r="M5" s="367"/>
      <c r="N5" s="367"/>
      <c r="O5" s="367"/>
      <c r="S5" s="360"/>
      <c r="T5" s="360"/>
      <c r="X5" s="359"/>
      <c r="AC5" s="378"/>
      <c r="AD5" s="326"/>
    </row>
    <row r="6" spans="1:30" ht="16.5" hidden="1" customHeight="1" outlineLevel="1" x14ac:dyDescent="0.3">
      <c r="J6" s="367"/>
      <c r="K6" s="367"/>
      <c r="L6" s="367"/>
      <c r="M6" s="367"/>
      <c r="N6" s="367"/>
      <c r="O6" s="367"/>
      <c r="S6" s="361"/>
      <c r="T6" s="361"/>
      <c r="X6" s="362"/>
      <c r="AC6" s="378"/>
      <c r="AD6" s="326"/>
    </row>
    <row r="7" spans="1:30" ht="16.5" hidden="1" customHeight="1" outlineLevel="1" x14ac:dyDescent="0.3">
      <c r="J7" s="367"/>
      <c r="K7" s="367"/>
      <c r="L7" s="367"/>
      <c r="M7" s="367"/>
      <c r="N7" s="367"/>
      <c r="O7" s="367"/>
      <c r="S7" s="360"/>
      <c r="T7" s="360"/>
      <c r="X7" s="359"/>
      <c r="AC7" s="378"/>
      <c r="AD7" s="379"/>
    </row>
    <row r="8" spans="1:30" ht="16.5" hidden="1" customHeight="1" outlineLevel="1" x14ac:dyDescent="0.3">
      <c r="J8" s="367"/>
      <c r="K8" s="326"/>
      <c r="L8" s="326"/>
      <c r="M8" s="367"/>
      <c r="N8" s="367"/>
      <c r="O8" s="367"/>
      <c r="S8" s="360"/>
      <c r="T8" s="360"/>
      <c r="X8" s="359"/>
      <c r="AC8" s="378"/>
      <c r="AD8" s="377"/>
    </row>
    <row r="9" spans="1:30" ht="14.45" hidden="1" customHeight="1" outlineLevel="1" x14ac:dyDescent="0.3">
      <c r="J9" s="367"/>
      <c r="K9" s="326"/>
      <c r="L9" s="326"/>
      <c r="M9" s="367"/>
      <c r="N9" s="712"/>
      <c r="O9" s="712"/>
      <c r="S9" s="360"/>
      <c r="T9" s="360"/>
      <c r="X9" s="359"/>
      <c r="AC9" s="378"/>
      <c r="AD9" s="379"/>
    </row>
    <row r="10" spans="1:30" ht="14.85" hidden="1" customHeight="1" outlineLevel="1" x14ac:dyDescent="0.3">
      <c r="J10" s="367"/>
      <c r="K10" s="367"/>
      <c r="L10" s="367"/>
      <c r="M10" s="367"/>
      <c r="N10" s="367"/>
      <c r="O10" s="367"/>
      <c r="S10" s="371"/>
      <c r="T10" s="371"/>
      <c r="X10" s="372"/>
      <c r="AC10" s="378"/>
      <c r="AD10" s="326"/>
    </row>
    <row r="11" spans="1:30" collapsed="1" x14ac:dyDescent="0.3">
      <c r="A11" s="30"/>
      <c r="B11" s="40"/>
      <c r="C11" s="40"/>
      <c r="D11" s="40"/>
      <c r="E11" s="40"/>
      <c r="F11" s="40"/>
      <c r="G11" s="40"/>
      <c r="I11" s="367" t="s">
        <v>296</v>
      </c>
      <c r="J11" s="367"/>
      <c r="K11" s="366"/>
      <c r="L11" s="366"/>
      <c r="M11" s="366"/>
      <c r="N11" s="366"/>
      <c r="O11" s="366"/>
      <c r="S11" s="368"/>
      <c r="T11" s="368"/>
      <c r="X11" s="369"/>
      <c r="AC11" s="376"/>
      <c r="AD11" s="377"/>
    </row>
    <row r="12" spans="1:30" x14ac:dyDescent="0.3">
      <c r="A12" s="30"/>
      <c r="B12" s="40"/>
      <c r="C12" s="40"/>
      <c r="D12" s="40"/>
      <c r="E12" s="40"/>
      <c r="F12" s="40"/>
      <c r="G12" s="40"/>
      <c r="I12" s="401"/>
      <c r="J12" s="367" t="s">
        <v>389</v>
      </c>
      <c r="K12" s="373"/>
      <c r="L12" s="373"/>
      <c r="M12" s="373"/>
      <c r="N12" s="373"/>
      <c r="O12" s="373"/>
    </row>
    <row r="13" spans="1:30" x14ac:dyDescent="0.3">
      <c r="I13" s="402"/>
      <c r="J13" s="403" t="s">
        <v>388</v>
      </c>
      <c r="K13" s="363"/>
      <c r="S13" s="374"/>
      <c r="T13" s="374"/>
      <c r="X13" s="375"/>
      <c r="AC13" s="370"/>
      <c r="AD13" s="328"/>
    </row>
    <row r="14" spans="1:30" x14ac:dyDescent="0.3">
      <c r="J14" s="363"/>
      <c r="K14" s="363"/>
      <c r="S14" s="371"/>
      <c r="T14" s="371"/>
      <c r="X14" s="372"/>
      <c r="AC14" s="370"/>
      <c r="AD14" s="328"/>
    </row>
    <row r="15" spans="1:30" ht="15.95" customHeight="1" x14ac:dyDescent="0.3">
      <c r="A15" s="30"/>
      <c r="B15" s="755" t="s">
        <v>71</v>
      </c>
      <c r="C15" s="756"/>
      <c r="D15" s="755" t="s">
        <v>72</v>
      </c>
      <c r="E15" s="756"/>
      <c r="F15" s="755" t="s">
        <v>73</v>
      </c>
      <c r="G15" s="756"/>
      <c r="H15" s="708" t="s">
        <v>202</v>
      </c>
      <c r="I15" s="709"/>
      <c r="J15" s="709"/>
      <c r="K15" s="713" t="s">
        <v>391</v>
      </c>
      <c r="L15" s="713"/>
      <c r="M15" s="713"/>
      <c r="N15" s="713" t="s">
        <v>392</v>
      </c>
      <c r="O15" s="714"/>
      <c r="R15" s="113" t="s">
        <v>294</v>
      </c>
      <c r="S15" s="89"/>
      <c r="T15" s="109" t="s">
        <v>295</v>
      </c>
      <c r="X15" s="304" t="s">
        <v>341</v>
      </c>
      <c r="AB15" s="487" t="s">
        <v>424</v>
      </c>
      <c r="AC15" s="783" t="s">
        <v>411</v>
      </c>
      <c r="AD15" s="784"/>
    </row>
    <row r="16" spans="1:30" ht="15.95" customHeight="1" thickBot="1" x14ac:dyDescent="0.35">
      <c r="A16" s="30"/>
      <c r="B16" s="757"/>
      <c r="C16" s="758"/>
      <c r="D16" s="757"/>
      <c r="E16" s="758"/>
      <c r="F16" s="757"/>
      <c r="G16" s="758"/>
      <c r="H16" s="710"/>
      <c r="I16" s="711"/>
      <c r="J16" s="711"/>
      <c r="K16" s="406" t="s">
        <v>365</v>
      </c>
      <c r="L16" s="406" t="s">
        <v>366</v>
      </c>
      <c r="M16" s="406" t="s">
        <v>367</v>
      </c>
      <c r="N16" s="406" t="s">
        <v>368</v>
      </c>
      <c r="O16" s="407" t="s">
        <v>369</v>
      </c>
      <c r="P16" s="84" t="s">
        <v>203</v>
      </c>
      <c r="R16" s="199" t="s">
        <v>88</v>
      </c>
      <c r="S16" s="89" t="e">
        <v>#N/A</v>
      </c>
      <c r="T16" s="109" t="s">
        <v>88</v>
      </c>
      <c r="U16" s="270" t="s">
        <v>338</v>
      </c>
      <c r="V16" s="269" t="s">
        <v>336</v>
      </c>
      <c r="W16" s="269" t="s">
        <v>337</v>
      </c>
      <c r="X16" s="303" t="s">
        <v>294</v>
      </c>
      <c r="Y16" s="82" t="s">
        <v>295</v>
      </c>
      <c r="AB16" s="488"/>
      <c r="AC16" s="785"/>
      <c r="AD16" s="786"/>
    </row>
    <row r="17" spans="1:30" ht="15" customHeight="1" x14ac:dyDescent="0.3">
      <c r="A17" s="30"/>
      <c r="B17" s="771" t="s">
        <v>19</v>
      </c>
      <c r="C17" s="599" t="s">
        <v>20</v>
      </c>
      <c r="D17" s="599" t="s">
        <v>21</v>
      </c>
      <c r="E17" s="599" t="s">
        <v>20</v>
      </c>
      <c r="F17" s="761" t="s">
        <v>22</v>
      </c>
      <c r="G17" s="754" t="s">
        <v>24</v>
      </c>
      <c r="H17" s="408">
        <v>1</v>
      </c>
      <c r="I17" s="409" t="str">
        <f>CONCATENATE($F$17,".",H17)</f>
        <v>T 1.1.1</v>
      </c>
      <c r="J17" s="410" t="str">
        <f>'T 1.1'!C7</f>
        <v>Prüfung der Anwendbarkeit</v>
      </c>
      <c r="K17" s="411"/>
      <c r="L17" s="411"/>
      <c r="M17" s="411"/>
      <c r="N17" s="412"/>
      <c r="O17" s="413"/>
      <c r="P17" s="190" t="str">
        <f>'T 1.1'!D7</f>
        <v>X</v>
      </c>
      <c r="Q17" s="200">
        <f>IF(ISNA(R17),-0.1,IF(R17=0,0.1,R17))</f>
        <v>0.1</v>
      </c>
      <c r="R17" s="201">
        <f>IF(P17="X",'T 1.1'!F7,NA())</f>
        <v>0</v>
      </c>
      <c r="S17" s="231" t="str">
        <f>IF(ISNA(R17),2,"")</f>
        <v/>
      </c>
      <c r="T17" s="201">
        <f>IF(P17="X",'T 1.1'!E7,NA())</f>
        <v>1</v>
      </c>
      <c r="U17" s="717">
        <f>IF(V17=W17,NA(),(_xlfn.IFNA(T17,0)+_xlfn.IFNA(T18,0)+_xlfn.IFNA(T19,0))/(W17-V17))</f>
        <v>1.6666666666666667</v>
      </c>
      <c r="V17" s="716">
        <f>COUNTIF(T17:T19,NA())</f>
        <v>0</v>
      </c>
      <c r="W17" s="716">
        <v>3</v>
      </c>
      <c r="X17" s="85">
        <f t="shared" ref="X17:X80" si="0">IF(ISNA(R17),-0.1,IF(R17=0,0.1,R17))</f>
        <v>0.1</v>
      </c>
      <c r="Y17" s="85">
        <f>IF(ISNA(T17),-0.1,IF(T17=0,0.1,T17))</f>
        <v>1</v>
      </c>
      <c r="Z17" s="715">
        <f>(_xlfn.IFNA(T17,0)+_xlfn.IFNA(T18,0)+_xlfn.IFNA(T19,0)+_xlfn.IFNA(T20,0)+_xlfn.IFNA(T21,0)+_xlfn.IFNA(T22,0)+_xlfn.IFNA(T23,0)+_xlfn.IFNA(T24,0))/(ROWS(T17:T24)-SUM(V17:V24))</f>
        <v>1.5</v>
      </c>
      <c r="AA17" s="355"/>
      <c r="AB17" s="489"/>
      <c r="AC17" s="700" t="s">
        <v>408</v>
      </c>
      <c r="AD17" s="701"/>
    </row>
    <row r="18" spans="1:30" ht="15" customHeight="1" x14ac:dyDescent="0.3">
      <c r="A18" s="30"/>
      <c r="B18" s="771"/>
      <c r="C18" s="599"/>
      <c r="D18" s="599"/>
      <c r="E18" s="599"/>
      <c r="F18" s="761"/>
      <c r="G18" s="740"/>
      <c r="H18" s="408">
        <v>2</v>
      </c>
      <c r="I18" s="409" t="str">
        <f t="shared" ref="I18:I19" si="1">CONCATENATE($F$17,".",H18)</f>
        <v>T 1.1.2</v>
      </c>
      <c r="J18" s="410" t="str">
        <f>'T 1.1'!C8</f>
        <v>Nachhaltigkeitsbewertung</v>
      </c>
      <c r="K18" s="411"/>
      <c r="L18" s="411"/>
      <c r="M18" s="411"/>
      <c r="N18" s="412"/>
      <c r="O18" s="413"/>
      <c r="P18" s="191" t="str">
        <f>'T 1.1'!D8</f>
        <v>X</v>
      </c>
      <c r="Q18" s="106">
        <f t="shared" ref="Q18:Q79" si="2">IF(ISNA(R18),-0.1,IF(R18=0,0.1,R18))</f>
        <v>1</v>
      </c>
      <c r="R18" s="111">
        <f>IF(P18="X",'T 1.1'!F8,NA())</f>
        <v>1</v>
      </c>
      <c r="S18" s="232" t="str">
        <f t="shared" ref="S18:S79" si="3">IF(ISNA(R18),2,"")</f>
        <v/>
      </c>
      <c r="T18" s="111">
        <f>IF(P18="X",'T 1.1'!E8,NA())</f>
        <v>2</v>
      </c>
      <c r="U18" s="717"/>
      <c r="V18" s="716"/>
      <c r="W18" s="716"/>
      <c r="X18" s="85">
        <f t="shared" si="0"/>
        <v>1</v>
      </c>
      <c r="Y18" s="85">
        <f t="shared" ref="Y18:Y81" si="4">IF(ISNA(T18),-0.1,IF(T18=0,0.1,T18))</f>
        <v>2</v>
      </c>
      <c r="Z18" s="715"/>
      <c r="AA18" s="355"/>
      <c r="AB18" s="489"/>
      <c r="AC18" s="700"/>
      <c r="AD18" s="701"/>
    </row>
    <row r="19" spans="1:30" ht="15" customHeight="1" x14ac:dyDescent="0.3">
      <c r="A19" s="30"/>
      <c r="B19" s="771"/>
      <c r="C19" s="599"/>
      <c r="D19" s="599"/>
      <c r="E19" s="599"/>
      <c r="F19" s="762"/>
      <c r="G19" s="740"/>
      <c r="H19" s="419">
        <v>3</v>
      </c>
      <c r="I19" s="420" t="str">
        <f t="shared" si="1"/>
        <v>T 1.1.3</v>
      </c>
      <c r="J19" s="421" t="str">
        <f>'T 1.1'!C9</f>
        <v>Projektorganisation</v>
      </c>
      <c r="K19" s="438"/>
      <c r="L19" s="438"/>
      <c r="M19" s="438"/>
      <c r="N19" s="439"/>
      <c r="O19" s="440"/>
      <c r="P19" s="192" t="str">
        <f>'T 1.1'!D9</f>
        <v>X</v>
      </c>
      <c r="Q19" s="105">
        <f t="shared" si="2"/>
        <v>2</v>
      </c>
      <c r="R19" s="112">
        <f>IF(P19="X",'T 1.1'!F9,NA())</f>
        <v>2</v>
      </c>
      <c r="S19" s="233" t="str">
        <f t="shared" si="3"/>
        <v/>
      </c>
      <c r="T19" s="112">
        <f>IF(P19="X",'T 1.1'!E9,NA())</f>
        <v>2</v>
      </c>
      <c r="U19" s="717"/>
      <c r="V19" s="716"/>
      <c r="W19" s="716"/>
      <c r="X19" s="85">
        <f t="shared" si="0"/>
        <v>2</v>
      </c>
      <c r="Y19" s="85">
        <f t="shared" si="4"/>
        <v>2</v>
      </c>
      <c r="Z19" s="715"/>
      <c r="AA19" s="355"/>
      <c r="AB19" s="489"/>
      <c r="AC19" s="700"/>
      <c r="AD19" s="701"/>
    </row>
    <row r="20" spans="1:30" x14ac:dyDescent="0.3">
      <c r="A20" s="30"/>
      <c r="B20" s="771"/>
      <c r="C20" s="599"/>
      <c r="D20" s="599"/>
      <c r="E20" s="599"/>
      <c r="F20" s="759" t="s">
        <v>23</v>
      </c>
      <c r="G20" s="740" t="s">
        <v>134</v>
      </c>
      <c r="H20" s="427">
        <v>1</v>
      </c>
      <c r="I20" s="428" t="str">
        <f>CONCATENATE($F$20,".",H20)</f>
        <v>T 1.2.1</v>
      </c>
      <c r="J20" s="429" t="str">
        <f>'T 1.2'!C7</f>
        <v>Zielsetzung des Projekts</v>
      </c>
      <c r="K20" s="430"/>
      <c r="L20" s="430"/>
      <c r="M20" s="430"/>
      <c r="N20" s="431"/>
      <c r="O20" s="432"/>
      <c r="P20" s="193" t="str">
        <f>'T 1.2'!D7</f>
        <v>X</v>
      </c>
      <c r="Q20" s="104">
        <f t="shared" si="2"/>
        <v>0.1</v>
      </c>
      <c r="R20" s="110">
        <f>IF(P20="X",'T 1.2'!F7,NA())</f>
        <v>0</v>
      </c>
      <c r="S20" s="234" t="str">
        <f t="shared" si="3"/>
        <v/>
      </c>
      <c r="T20" s="110">
        <f>IF(P20="X",'T 1.2'!E7,NA())</f>
        <v>1</v>
      </c>
      <c r="U20" s="717">
        <f>IF(V20=W20,NA(),(_xlfn.IFNA(T20,0)+_xlfn.IFNA(T21,0)+_xlfn.IFNA(T22,0))/(W20-V20))</f>
        <v>1.3333333333333333</v>
      </c>
      <c r="V20" s="716">
        <f>COUNTIF(T20:T22,NA())</f>
        <v>0</v>
      </c>
      <c r="W20" s="716">
        <v>3</v>
      </c>
      <c r="X20" s="85">
        <f t="shared" si="0"/>
        <v>0.1</v>
      </c>
      <c r="Y20" s="85">
        <f t="shared" si="4"/>
        <v>1</v>
      </c>
      <c r="Z20" s="715"/>
      <c r="AA20" s="355"/>
      <c r="AB20" s="489"/>
      <c r="AC20" s="700"/>
      <c r="AD20" s="701"/>
    </row>
    <row r="21" spans="1:30" x14ac:dyDescent="0.3">
      <c r="A21" s="30"/>
      <c r="B21" s="771"/>
      <c r="C21" s="599"/>
      <c r="D21" s="599"/>
      <c r="E21" s="599"/>
      <c r="F21" s="761"/>
      <c r="G21" s="740"/>
      <c r="H21" s="408">
        <v>2</v>
      </c>
      <c r="I21" s="409" t="str">
        <f t="shared" ref="I21:I22" si="5">CONCATENATE($F$20,".",H21)</f>
        <v>T 1.2.2</v>
      </c>
      <c r="J21" s="410" t="str">
        <f>'T 1.2'!C8</f>
        <v>Ziele der SNBS-Bewertung</v>
      </c>
      <c r="K21" s="411"/>
      <c r="L21" s="411"/>
      <c r="M21" s="411"/>
      <c r="N21" s="412"/>
      <c r="O21" s="413"/>
      <c r="P21" s="194" t="str">
        <f>'T 1.2'!D8</f>
        <v>X</v>
      </c>
      <c r="Q21" s="106">
        <f t="shared" si="2"/>
        <v>1</v>
      </c>
      <c r="R21" s="111">
        <f>IF(P21="X",'T 1.2'!F8,NA())</f>
        <v>1</v>
      </c>
      <c r="S21" s="232" t="str">
        <f t="shared" si="3"/>
        <v/>
      </c>
      <c r="T21" s="111">
        <f>IF(P21="X",'T 1.2'!E8,NA())</f>
        <v>1</v>
      </c>
      <c r="U21" s="717"/>
      <c r="V21" s="716"/>
      <c r="W21" s="716"/>
      <c r="X21" s="85">
        <f t="shared" si="0"/>
        <v>1</v>
      </c>
      <c r="Y21" s="85">
        <f t="shared" si="4"/>
        <v>1</v>
      </c>
      <c r="Z21" s="715"/>
      <c r="AA21" s="355"/>
      <c r="AB21" s="489"/>
      <c r="AC21" s="700"/>
      <c r="AD21" s="701"/>
    </row>
    <row r="22" spans="1:30" x14ac:dyDescent="0.3">
      <c r="A22" s="30"/>
      <c r="B22" s="771"/>
      <c r="C22" s="599"/>
      <c r="D22" s="599"/>
      <c r="E22" s="599"/>
      <c r="F22" s="762"/>
      <c r="G22" s="740"/>
      <c r="H22" s="419">
        <v>3</v>
      </c>
      <c r="I22" s="420" t="str">
        <f t="shared" si="5"/>
        <v>T 1.2.3</v>
      </c>
      <c r="J22" s="421" t="str">
        <f>'T 1.2'!C9</f>
        <v>Systemabgrenzung</v>
      </c>
      <c r="K22" s="438"/>
      <c r="L22" s="438"/>
      <c r="M22" s="438"/>
      <c r="N22" s="439"/>
      <c r="O22" s="440"/>
      <c r="P22" s="195" t="str">
        <f>'T 1.2'!D9</f>
        <v>X</v>
      </c>
      <c r="Q22" s="105">
        <f t="shared" si="2"/>
        <v>2</v>
      </c>
      <c r="R22" s="112">
        <f>IF(P22="X",'T 1.2'!F9,NA())</f>
        <v>2</v>
      </c>
      <c r="S22" s="233" t="str">
        <f t="shared" si="3"/>
        <v/>
      </c>
      <c r="T22" s="112">
        <f>IF(P22="X",'T 1.2'!E9,NA())</f>
        <v>2</v>
      </c>
      <c r="U22" s="717"/>
      <c r="V22" s="716"/>
      <c r="W22" s="716"/>
      <c r="X22" s="85">
        <f t="shared" si="0"/>
        <v>2</v>
      </c>
      <c r="Y22" s="85">
        <f t="shared" si="4"/>
        <v>2</v>
      </c>
      <c r="Z22" s="715"/>
      <c r="AA22" s="355"/>
      <c r="AB22" s="489"/>
      <c r="AC22" s="700"/>
      <c r="AD22" s="701"/>
    </row>
    <row r="23" spans="1:30" x14ac:dyDescent="0.3">
      <c r="A23" s="30"/>
      <c r="B23" s="771"/>
      <c r="C23" s="599"/>
      <c r="D23" s="599"/>
      <c r="E23" s="599"/>
      <c r="F23" s="759" t="s">
        <v>70</v>
      </c>
      <c r="G23" s="740" t="s">
        <v>95</v>
      </c>
      <c r="H23" s="427">
        <v>1</v>
      </c>
      <c r="I23" s="428" t="str">
        <f>CONCATENATE($F$23,".",H23)</f>
        <v>T 1.3.1</v>
      </c>
      <c r="J23" s="429" t="str">
        <f>'T 1.3'!C7</f>
        <v>Zielkonflikte</v>
      </c>
      <c r="K23" s="430"/>
      <c r="L23" s="430"/>
      <c r="M23" s="430"/>
      <c r="N23" s="431"/>
      <c r="O23" s="432"/>
      <c r="P23" s="196" t="str">
        <f>'T 1.3'!D7</f>
        <v>X</v>
      </c>
      <c r="Q23" s="104">
        <f t="shared" si="2"/>
        <v>0.1</v>
      </c>
      <c r="R23" s="110">
        <f>IF(P23="X",'T 1.3'!F7,NA())</f>
        <v>0</v>
      </c>
      <c r="S23" s="234" t="str">
        <f t="shared" si="3"/>
        <v/>
      </c>
      <c r="T23" s="110">
        <f>IF(P23="X",'T 1.3'!E7,NA())</f>
        <v>2</v>
      </c>
      <c r="U23" s="717">
        <f>IF(V23=W23,NA(),(_xlfn.IFNA(T23,0)+_xlfn.IFNA(T24,0))/(W23-V23))</f>
        <v>1.5</v>
      </c>
      <c r="V23" s="716">
        <f>COUNTIF(T23:T24,NA())</f>
        <v>0</v>
      </c>
      <c r="W23" s="716">
        <v>2</v>
      </c>
      <c r="X23" s="85">
        <f t="shared" si="0"/>
        <v>0.1</v>
      </c>
      <c r="Y23" s="85">
        <f t="shared" si="4"/>
        <v>2</v>
      </c>
      <c r="Z23" s="715"/>
      <c r="AA23" s="355"/>
      <c r="AB23" s="489"/>
      <c r="AC23" s="700"/>
      <c r="AD23" s="701"/>
    </row>
    <row r="24" spans="1:30" ht="17.25" thickBot="1" x14ac:dyDescent="0.35">
      <c r="A24" s="30"/>
      <c r="B24" s="772"/>
      <c r="C24" s="600"/>
      <c r="D24" s="600"/>
      <c r="E24" s="600"/>
      <c r="F24" s="760"/>
      <c r="G24" s="763"/>
      <c r="H24" s="419">
        <v>2</v>
      </c>
      <c r="I24" s="420" t="str">
        <f t="shared" ref="I24" si="6">CONCATENATE($F$23,".",H24)</f>
        <v>T 1.3.2</v>
      </c>
      <c r="J24" s="421" t="str">
        <f>'T 1.3'!C8</f>
        <v>Synergien</v>
      </c>
      <c r="K24" s="438"/>
      <c r="L24" s="438"/>
      <c r="M24" s="438"/>
      <c r="N24" s="439"/>
      <c r="O24" s="440"/>
      <c r="P24" s="197" t="str">
        <f>'T 1.3'!D8</f>
        <v>X</v>
      </c>
      <c r="Q24" s="106">
        <f t="shared" si="2"/>
        <v>1</v>
      </c>
      <c r="R24" s="111">
        <f>IF(P24="X",'T 1.3'!F8,NA())</f>
        <v>1</v>
      </c>
      <c r="S24" s="235" t="str">
        <f t="shared" si="3"/>
        <v/>
      </c>
      <c r="T24" s="111">
        <f>IF(P24="X",'T 1.3'!E8,NA())</f>
        <v>1</v>
      </c>
      <c r="U24" s="717"/>
      <c r="V24" s="716"/>
      <c r="W24" s="716"/>
      <c r="X24" s="85">
        <f t="shared" si="0"/>
        <v>1</v>
      </c>
      <c r="Y24" s="85">
        <f t="shared" si="4"/>
        <v>1</v>
      </c>
      <c r="Z24" s="715"/>
      <c r="AA24" s="355"/>
      <c r="AB24" s="489"/>
      <c r="AC24" s="700"/>
      <c r="AD24" s="701"/>
    </row>
    <row r="25" spans="1:30" ht="15" customHeight="1" x14ac:dyDescent="0.3">
      <c r="A25" s="30"/>
      <c r="B25" s="773" t="s">
        <v>1</v>
      </c>
      <c r="C25" s="767" t="s">
        <v>2</v>
      </c>
      <c r="D25" s="767" t="s">
        <v>7</v>
      </c>
      <c r="E25" s="767" t="s">
        <v>18</v>
      </c>
      <c r="F25" s="765" t="s">
        <v>25</v>
      </c>
      <c r="G25" s="754" t="s">
        <v>141</v>
      </c>
      <c r="H25" s="427">
        <v>1</v>
      </c>
      <c r="I25" s="428" t="str">
        <f>CONCATENATE($F$25,".",H25)</f>
        <v>G 1.1.1</v>
      </c>
      <c r="J25" s="429" t="str">
        <f>'G 1.1'!C7</f>
        <v>Raumplanung</v>
      </c>
      <c r="K25" s="430"/>
      <c r="L25" s="430"/>
      <c r="M25" s="430"/>
      <c r="N25" s="433"/>
      <c r="O25" s="434"/>
      <c r="P25" s="190" t="str">
        <f>'G 1.1'!D7</f>
        <v>X</v>
      </c>
      <c r="Q25" s="200">
        <f t="shared" si="2"/>
        <v>0.1</v>
      </c>
      <c r="R25" s="201">
        <f>IF(P25="X",'G 1.1'!F7,NA())</f>
        <v>0</v>
      </c>
      <c r="S25" s="231" t="str">
        <f t="shared" si="3"/>
        <v/>
      </c>
      <c r="T25" s="201">
        <f>IF(P25="X",'G 1.1'!E7,NA())</f>
        <v>1</v>
      </c>
      <c r="U25" s="717">
        <f>IF(V25=W25,NA(),(_xlfn.IFNA(T25,0)+_xlfn.IFNA(T26,0))/(W25-V25))</f>
        <v>1</v>
      </c>
      <c r="V25" s="716">
        <f>COUNTIF(T25:T26,NA())</f>
        <v>0</v>
      </c>
      <c r="W25" s="716">
        <v>2</v>
      </c>
      <c r="X25" s="85">
        <f t="shared" si="0"/>
        <v>0.1</v>
      </c>
      <c r="Y25" s="85">
        <f t="shared" si="4"/>
        <v>1</v>
      </c>
      <c r="Z25" s="715">
        <f>(_xlfn.IFNA(T25,0)+_xlfn.IFNA(T26,0)+_xlfn.IFNA(T27,0)+_xlfn.IFNA(T28,0)+_xlfn.IFNA(T29,0)+_xlfn.IFNA(T30,0)+_xlfn.IFNA(T31,0)+_xlfn.IFNA(T32,0)+_xlfn.IFNA(T33,0)+_xlfn.IFNA(T34,0)+_xlfn.IFNA(T35,0)+_xlfn.IFNA(T36,0)+_xlfn.IFNA(T37,0)+_xlfn.IFNA(T38,0)+_xlfn.IFNA(T39,0)+_xlfn.IFNA(T40,0)+_xlfn.IFNA(T41,0)+_xlfn.IFNA(T42,0)+_xlfn.IFNA(T43,0)+_xlfn.IFNA(T44,0)+_xlfn.IFNA(T45,0)+_xlfn.IFNA(T46,0))/(ROWS(T25:T46)-SUM(V25:V46))</f>
        <v>1.25</v>
      </c>
      <c r="AB25" s="488"/>
      <c r="AC25" s="779" t="s">
        <v>390</v>
      </c>
      <c r="AD25" s="780"/>
    </row>
    <row r="26" spans="1:30" ht="15" customHeight="1" x14ac:dyDescent="0.3">
      <c r="A26" s="30"/>
      <c r="B26" s="774"/>
      <c r="C26" s="726"/>
      <c r="D26" s="726"/>
      <c r="E26" s="726"/>
      <c r="F26" s="766"/>
      <c r="G26" s="740"/>
      <c r="H26" s="419">
        <v>2</v>
      </c>
      <c r="I26" s="420" t="str">
        <f t="shared" ref="I26" si="7">CONCATENATE($F$25,".",H26)</f>
        <v>G 1.1.2</v>
      </c>
      <c r="J26" s="421" t="str">
        <f>'G 1.1'!C8</f>
        <v>Landschaften, Ortsbilder und Kulturraum</v>
      </c>
      <c r="K26" s="422"/>
      <c r="L26" s="422"/>
      <c r="M26" s="422"/>
      <c r="N26" s="423"/>
      <c r="O26" s="424"/>
      <c r="P26" s="192" t="str">
        <f>'G 1.1'!D8</f>
        <v>X</v>
      </c>
      <c r="Q26" s="105">
        <f t="shared" si="2"/>
        <v>1</v>
      </c>
      <c r="R26" s="112">
        <f>IF(P26="X",'G 1.1'!F8,NA())</f>
        <v>1</v>
      </c>
      <c r="S26" s="233" t="str">
        <f t="shared" si="3"/>
        <v/>
      </c>
      <c r="T26" s="112">
        <f>IF(P26="X",'G 1.1'!E8,NA())</f>
        <v>1</v>
      </c>
      <c r="U26" s="717"/>
      <c r="V26" s="716"/>
      <c r="W26" s="716"/>
      <c r="X26" s="85">
        <f t="shared" si="0"/>
        <v>1</v>
      </c>
      <c r="Y26" s="85">
        <f t="shared" si="4"/>
        <v>1</v>
      </c>
      <c r="Z26" s="715"/>
      <c r="AB26" s="488"/>
      <c r="AC26" s="700" t="s">
        <v>397</v>
      </c>
      <c r="AD26" s="701"/>
    </row>
    <row r="27" spans="1:30" ht="15" customHeight="1" x14ac:dyDescent="0.3">
      <c r="A27" s="30"/>
      <c r="B27" s="774"/>
      <c r="C27" s="726"/>
      <c r="D27" s="726" t="e">
        <v>#VALUE!</v>
      </c>
      <c r="E27" s="726"/>
      <c r="F27" s="702" t="s">
        <v>26</v>
      </c>
      <c r="G27" s="740" t="s">
        <v>27</v>
      </c>
      <c r="H27" s="427">
        <v>1</v>
      </c>
      <c r="I27" s="428" t="str">
        <f>CONCATENATE($F$27,".",H27)</f>
        <v>G 1.2.1</v>
      </c>
      <c r="J27" s="429" t="str">
        <f>'G 1.2'!C7</f>
        <v>Zerschneidungswirkung</v>
      </c>
      <c r="K27" s="435"/>
      <c r="L27" s="435"/>
      <c r="M27" s="435"/>
      <c r="N27" s="436"/>
      <c r="O27" s="437"/>
      <c r="P27" s="196">
        <f>'G 1.2'!D7</f>
        <v>0</v>
      </c>
      <c r="Q27" s="104">
        <f t="shared" si="2"/>
        <v>-0.1</v>
      </c>
      <c r="R27" s="110" t="e">
        <f>IF(P27="X",'G 1.2'!F7,NA())</f>
        <v>#N/A</v>
      </c>
      <c r="S27" s="234">
        <f t="shared" si="3"/>
        <v>2</v>
      </c>
      <c r="T27" s="110" t="e">
        <f>IF(P27="X",'G 1.2'!E7,NA())</f>
        <v>#N/A</v>
      </c>
      <c r="U27" s="717" t="e">
        <f>IF(V27=W27,NA(),(_xlfn.IFNA(T27,0)+_xlfn.IFNA(T28,0)+_xlfn.IFNA(T29,0))/(W27-V27))</f>
        <v>#N/A</v>
      </c>
      <c r="V27" s="716">
        <f>COUNTIF(T27:T29,NA())</f>
        <v>3</v>
      </c>
      <c r="W27" s="716">
        <v>3</v>
      </c>
      <c r="X27" s="85">
        <f>IF(ISNA(R27),-0.1,IF(R27=0,0.1,R27))</f>
        <v>-0.1</v>
      </c>
      <c r="Y27" s="85">
        <f t="shared" si="4"/>
        <v>-0.1</v>
      </c>
      <c r="Z27" s="715"/>
      <c r="AB27" s="488"/>
      <c r="AC27" s="700"/>
      <c r="AD27" s="701"/>
    </row>
    <row r="28" spans="1:30" ht="15" customHeight="1" x14ac:dyDescent="0.3">
      <c r="A28" s="30"/>
      <c r="B28" s="774"/>
      <c r="C28" s="726"/>
      <c r="D28" s="726"/>
      <c r="E28" s="726"/>
      <c r="F28" s="703"/>
      <c r="G28" s="740"/>
      <c r="H28" s="408">
        <v>2</v>
      </c>
      <c r="I28" s="409" t="str">
        <f t="shared" ref="I28:I29" si="8">CONCATENATE($F$27,".",H28)</f>
        <v>G 1.2.2</v>
      </c>
      <c r="J28" s="410" t="str">
        <f>'G 1.2'!C8</f>
        <v>Öffentlicher Raum, Frei- und Erholungsräume</v>
      </c>
      <c r="K28" s="416"/>
      <c r="L28" s="416"/>
      <c r="M28" s="416"/>
      <c r="N28" s="417"/>
      <c r="O28" s="418"/>
      <c r="P28" s="191">
        <f>'G 1.2'!D8</f>
        <v>0</v>
      </c>
      <c r="Q28" s="106">
        <f t="shared" si="2"/>
        <v>-0.1</v>
      </c>
      <c r="R28" s="111" t="e">
        <f>IF(P28="X",'G 1.2'!F8,NA())</f>
        <v>#N/A</v>
      </c>
      <c r="S28" s="232">
        <f t="shared" si="3"/>
        <v>2</v>
      </c>
      <c r="T28" s="111" t="e">
        <f>IF(P28="X",'G 1.2'!E8,NA())</f>
        <v>#N/A</v>
      </c>
      <c r="U28" s="717"/>
      <c r="V28" s="716"/>
      <c r="W28" s="716"/>
      <c r="X28" s="85">
        <f t="shared" si="0"/>
        <v>-0.1</v>
      </c>
      <c r="Y28" s="85">
        <f t="shared" si="4"/>
        <v>-0.1</v>
      </c>
      <c r="Z28" s="715"/>
      <c r="AB28" s="488"/>
      <c r="AC28" s="700"/>
      <c r="AD28" s="701"/>
    </row>
    <row r="29" spans="1:30" ht="15" customHeight="1" x14ac:dyDescent="0.3">
      <c r="A29" s="30"/>
      <c r="B29" s="774"/>
      <c r="C29" s="726"/>
      <c r="D29" s="726"/>
      <c r="E29" s="726"/>
      <c r="F29" s="766"/>
      <c r="G29" s="740"/>
      <c r="H29" s="419">
        <v>3</v>
      </c>
      <c r="I29" s="420" t="str">
        <f t="shared" si="8"/>
        <v>G 1.2.3</v>
      </c>
      <c r="J29" s="421" t="str">
        <f>'G 1.2'!C9</f>
        <v>Aus- und Fernsicht</v>
      </c>
      <c r="K29" s="438"/>
      <c r="L29" s="438"/>
      <c r="M29" s="438"/>
      <c r="N29" s="441"/>
      <c r="O29" s="442"/>
      <c r="P29" s="192">
        <f>'G 1.2'!D9</f>
        <v>0</v>
      </c>
      <c r="Q29" s="105">
        <f t="shared" si="2"/>
        <v>-0.1</v>
      </c>
      <c r="R29" s="112" t="e">
        <f>IF(P29="X",'G 1.2'!F9,NA())</f>
        <v>#N/A</v>
      </c>
      <c r="S29" s="233">
        <f t="shared" si="3"/>
        <v>2</v>
      </c>
      <c r="T29" s="112" t="e">
        <f>IF(P29="X",'G 1.2'!E9,NA())</f>
        <v>#N/A</v>
      </c>
      <c r="U29" s="717"/>
      <c r="V29" s="716"/>
      <c r="W29" s="716"/>
      <c r="X29" s="85">
        <f t="shared" si="0"/>
        <v>-0.1</v>
      </c>
      <c r="Y29" s="85">
        <f t="shared" si="4"/>
        <v>-0.1</v>
      </c>
      <c r="Z29" s="715"/>
      <c r="AB29" s="488"/>
      <c r="AC29" s="781" t="s">
        <v>387</v>
      </c>
      <c r="AD29" s="782"/>
    </row>
    <row r="30" spans="1:30" ht="15" customHeight="1" x14ac:dyDescent="0.3">
      <c r="A30" s="30"/>
      <c r="B30" s="774"/>
      <c r="C30" s="726"/>
      <c r="D30" s="726"/>
      <c r="E30" s="726"/>
      <c r="F30" s="702" t="s">
        <v>28</v>
      </c>
      <c r="G30" s="740" t="s">
        <v>29</v>
      </c>
      <c r="H30" s="427">
        <v>1</v>
      </c>
      <c r="I30" s="428" t="str">
        <f>CONCATENATE($F$30,".",H30)</f>
        <v>G 1.3.1</v>
      </c>
      <c r="J30" s="429" t="str">
        <f>'G 1.3'!C7</f>
        <v>Barrierefreier Zugang</v>
      </c>
      <c r="K30" s="430"/>
      <c r="L30" s="430"/>
      <c r="M30" s="430"/>
      <c r="N30" s="433"/>
      <c r="O30" s="434"/>
      <c r="P30" s="196" t="str">
        <f>'G 1.3'!D7</f>
        <v>X</v>
      </c>
      <c r="Q30" s="104">
        <f t="shared" si="2"/>
        <v>0.1</v>
      </c>
      <c r="R30" s="110">
        <f>IF(P30="X",'G 1.3'!F7,NA())</f>
        <v>0</v>
      </c>
      <c r="S30" s="234" t="str">
        <f t="shared" si="3"/>
        <v/>
      </c>
      <c r="T30" s="110">
        <f>IF(P30="X",'G 1.3'!E7,NA())</f>
        <v>2</v>
      </c>
      <c r="U30" s="717">
        <f>IF(V30=W30,NA(),(_xlfn.IFNA(T30,0)+_xlfn.IFNA(T31,0)+_xlfn.IFNA(T32,0))/(W30-V30))</f>
        <v>1.5</v>
      </c>
      <c r="V30" s="716">
        <f>COUNTIF(T30:T32,NA())</f>
        <v>1</v>
      </c>
      <c r="W30" s="716">
        <v>3</v>
      </c>
      <c r="X30" s="85">
        <f t="shared" si="0"/>
        <v>0.1</v>
      </c>
      <c r="Y30" s="85">
        <f t="shared" si="4"/>
        <v>2</v>
      </c>
      <c r="Z30" s="715"/>
      <c r="AB30" s="488"/>
      <c r="AC30" s="779" t="s">
        <v>387</v>
      </c>
      <c r="AD30" s="780"/>
    </row>
    <row r="31" spans="1:30" ht="15" customHeight="1" x14ac:dyDescent="0.3">
      <c r="A31" s="30"/>
      <c r="B31" s="774"/>
      <c r="C31" s="726"/>
      <c r="D31" s="726"/>
      <c r="E31" s="726"/>
      <c r="F31" s="703"/>
      <c r="G31" s="740"/>
      <c r="H31" s="408">
        <v>2</v>
      </c>
      <c r="I31" s="409" t="str">
        <f t="shared" ref="I31:I32" si="9">CONCATENATE($F$30,".",H31)</f>
        <v>G 1.3.2</v>
      </c>
      <c r="J31" s="410" t="str">
        <f>'G 1.3'!C8</f>
        <v>Beschilderung</v>
      </c>
      <c r="K31" s="416"/>
      <c r="L31" s="416"/>
      <c r="M31" s="416"/>
      <c r="N31" s="414"/>
      <c r="O31" s="415"/>
      <c r="P31" s="191">
        <f>'G 1.3'!D8</f>
        <v>0</v>
      </c>
      <c r="Q31" s="106">
        <f t="shared" si="2"/>
        <v>-0.1</v>
      </c>
      <c r="R31" s="111" t="e">
        <f>IF(P31="X",'G 1.3'!F8,NA())</f>
        <v>#N/A</v>
      </c>
      <c r="S31" s="232">
        <f t="shared" si="3"/>
        <v>2</v>
      </c>
      <c r="T31" s="111" t="e">
        <f>IF(P31="X",'G 1.3'!E8,NA())</f>
        <v>#N/A</v>
      </c>
      <c r="U31" s="717"/>
      <c r="V31" s="716"/>
      <c r="W31" s="716"/>
      <c r="X31" s="85">
        <f t="shared" si="0"/>
        <v>-0.1</v>
      </c>
      <c r="Y31" s="85">
        <f t="shared" si="4"/>
        <v>-0.1</v>
      </c>
      <c r="Z31" s="715"/>
      <c r="AB31" s="488"/>
      <c r="AC31" s="781" t="s">
        <v>396</v>
      </c>
      <c r="AD31" s="782"/>
    </row>
    <row r="32" spans="1:30" ht="31.35" customHeight="1" x14ac:dyDescent="0.3">
      <c r="A32" s="30"/>
      <c r="B32" s="774"/>
      <c r="C32" s="726"/>
      <c r="D32" s="764"/>
      <c r="E32" s="764"/>
      <c r="F32" s="766"/>
      <c r="G32" s="740"/>
      <c r="H32" s="443">
        <v>3</v>
      </c>
      <c r="I32" s="444" t="str">
        <f t="shared" si="9"/>
        <v>G 1.3.3</v>
      </c>
      <c r="J32" s="444" t="str">
        <f>'G 1.3'!C9</f>
        <v>Aufenthaltsqualität im Umfeld der Infrastruktur</v>
      </c>
      <c r="K32" s="422"/>
      <c r="L32" s="422"/>
      <c r="M32" s="422"/>
      <c r="N32" s="423"/>
      <c r="O32" s="424"/>
      <c r="P32" s="192" t="str">
        <f>'G 1.3'!D9</f>
        <v>X</v>
      </c>
      <c r="Q32" s="105">
        <f t="shared" si="2"/>
        <v>1</v>
      </c>
      <c r="R32" s="112">
        <f>IF(P32="X",'G 1.3'!F9,NA())</f>
        <v>1</v>
      </c>
      <c r="S32" s="233" t="str">
        <f t="shared" si="3"/>
        <v/>
      </c>
      <c r="T32" s="112">
        <f>IF(P32="X",'G 1.3'!E9,NA())</f>
        <v>1</v>
      </c>
      <c r="U32" s="717"/>
      <c r="V32" s="716"/>
      <c r="W32" s="716"/>
      <c r="X32" s="85">
        <f t="shared" si="0"/>
        <v>1</v>
      </c>
      <c r="Y32" s="85">
        <f t="shared" si="4"/>
        <v>1</v>
      </c>
      <c r="Z32" s="715"/>
      <c r="AB32" s="488"/>
      <c r="AC32" s="787" t="s">
        <v>398</v>
      </c>
      <c r="AD32" s="788"/>
    </row>
    <row r="33" spans="1:30" ht="15" customHeight="1" x14ac:dyDescent="0.3">
      <c r="A33" s="30"/>
      <c r="B33" s="774"/>
      <c r="C33" s="726"/>
      <c r="D33" s="725" t="s">
        <v>10</v>
      </c>
      <c r="E33" s="725" t="s">
        <v>14</v>
      </c>
      <c r="F33" s="702" t="s">
        <v>30</v>
      </c>
      <c r="G33" s="740" t="s">
        <v>31</v>
      </c>
      <c r="H33" s="427">
        <v>1</v>
      </c>
      <c r="I33" s="428" t="str">
        <f>CONCATENATE($F$33,".",H33)</f>
        <v>G 2.1.1</v>
      </c>
      <c r="J33" s="429" t="str">
        <f>'G 2.1'!C7</f>
        <v>Stakeholder und Partizipation</v>
      </c>
      <c r="K33" s="430"/>
      <c r="L33" s="430"/>
      <c r="M33" s="430"/>
      <c r="N33" s="433"/>
      <c r="O33" s="434"/>
      <c r="P33" s="196" t="str">
        <f>'G 2.1'!D7</f>
        <v>X</v>
      </c>
      <c r="Q33" s="104">
        <f t="shared" si="2"/>
        <v>0.1</v>
      </c>
      <c r="R33" s="110">
        <f>IF(P33="X",'G 2.1'!F7,NA())</f>
        <v>0</v>
      </c>
      <c r="S33" s="234" t="str">
        <f t="shared" si="3"/>
        <v/>
      </c>
      <c r="T33" s="110">
        <f>IF(P33="X",'G 2.1'!E7,NA())</f>
        <v>1</v>
      </c>
      <c r="U33" s="717">
        <f>IF(V33=W33,NA(),(_xlfn.IFNA(T33,0)+_xlfn.IFNA(T34,0))/(W33-V33))</f>
        <v>1</v>
      </c>
      <c r="V33" s="716">
        <f>COUNTIF(T33:T34,NA())</f>
        <v>0</v>
      </c>
      <c r="W33" s="716">
        <v>2</v>
      </c>
      <c r="X33" s="85">
        <f t="shared" si="0"/>
        <v>0.1</v>
      </c>
      <c r="Y33" s="85">
        <f t="shared" si="4"/>
        <v>1</v>
      </c>
      <c r="Z33" s="715"/>
      <c r="AB33" s="488"/>
      <c r="AC33" s="779" t="s">
        <v>395</v>
      </c>
      <c r="AD33" s="780"/>
    </row>
    <row r="34" spans="1:30" ht="15" customHeight="1" x14ac:dyDescent="0.3">
      <c r="A34" s="30"/>
      <c r="B34" s="774"/>
      <c r="C34" s="726"/>
      <c r="D34" s="726"/>
      <c r="E34" s="726"/>
      <c r="F34" s="703"/>
      <c r="G34" s="740"/>
      <c r="H34" s="419">
        <v>2</v>
      </c>
      <c r="I34" s="420" t="str">
        <f t="shared" ref="I34" si="10">CONCATENATE($F$33,".",H34)</f>
        <v>G 2.1.2</v>
      </c>
      <c r="J34" s="421" t="str">
        <f>'G 2.1'!C8</f>
        <v>Kommunikation und Reklamationen</v>
      </c>
      <c r="K34" s="438"/>
      <c r="L34" s="438"/>
      <c r="M34" s="438"/>
      <c r="N34" s="441"/>
      <c r="O34" s="442"/>
      <c r="P34" s="192" t="str">
        <f>'G 2.1'!D8</f>
        <v>X</v>
      </c>
      <c r="Q34" s="105">
        <f t="shared" si="2"/>
        <v>1</v>
      </c>
      <c r="R34" s="112">
        <f>IF(P34="X",'G 2.1'!F8,NA())</f>
        <v>1</v>
      </c>
      <c r="S34" s="233" t="str">
        <f t="shared" si="3"/>
        <v/>
      </c>
      <c r="T34" s="112">
        <f>IF(P34="X",'G 2.1'!E8,NA())</f>
        <v>1</v>
      </c>
      <c r="U34" s="717"/>
      <c r="V34" s="716"/>
      <c r="W34" s="716"/>
      <c r="X34" s="85">
        <f t="shared" si="0"/>
        <v>1</v>
      </c>
      <c r="Y34" s="85">
        <f t="shared" si="4"/>
        <v>1</v>
      </c>
      <c r="Z34" s="715"/>
      <c r="AB34" s="488"/>
      <c r="AC34" s="781" t="s">
        <v>405</v>
      </c>
      <c r="AD34" s="782"/>
    </row>
    <row r="35" spans="1:30" ht="15" customHeight="1" x14ac:dyDescent="0.3">
      <c r="A35" s="30"/>
      <c r="B35" s="774"/>
      <c r="C35" s="726"/>
      <c r="D35" s="726"/>
      <c r="E35" s="726"/>
      <c r="F35" s="295" t="s">
        <v>32</v>
      </c>
      <c r="G35" s="293" t="s">
        <v>33</v>
      </c>
      <c r="H35" s="450">
        <v>1</v>
      </c>
      <c r="I35" s="451" t="str">
        <f>CONCATENATE($F$35,".",H35)</f>
        <v>G 2.2.1</v>
      </c>
      <c r="J35" s="452" t="str">
        <f>'G 2.2'!C7</f>
        <v>Sozialverträgliches Verhalten</v>
      </c>
      <c r="K35" s="453"/>
      <c r="L35" s="453"/>
      <c r="M35" s="453"/>
      <c r="N35" s="454"/>
      <c r="O35" s="455"/>
      <c r="P35" s="196" t="str">
        <f>'G 2.2'!D7</f>
        <v>X</v>
      </c>
      <c r="Q35" s="104">
        <f t="shared" si="2"/>
        <v>1</v>
      </c>
      <c r="R35" s="110">
        <f>IF(P35="X",'G 2.2'!F7,NA())</f>
        <v>1</v>
      </c>
      <c r="S35" s="234" t="str">
        <f t="shared" si="3"/>
        <v/>
      </c>
      <c r="T35" s="110">
        <f>IF(P35="X",'G 2.2'!E7,NA())</f>
        <v>1</v>
      </c>
      <c r="U35" s="292">
        <f>AVERAGE(T35:T35)</f>
        <v>1</v>
      </c>
      <c r="V35" s="291">
        <f>COUNTIF(T35,NA())</f>
        <v>0</v>
      </c>
      <c r="W35" s="291">
        <v>1</v>
      </c>
      <c r="X35" s="85">
        <f t="shared" si="0"/>
        <v>1</v>
      </c>
      <c r="Y35" s="85">
        <f t="shared" si="4"/>
        <v>1</v>
      </c>
      <c r="Z35" s="715"/>
      <c r="AB35" s="488"/>
      <c r="AC35" s="779" t="s">
        <v>399</v>
      </c>
      <c r="AD35" s="780"/>
    </row>
    <row r="36" spans="1:30" ht="15" customHeight="1" x14ac:dyDescent="0.3">
      <c r="A36" s="30"/>
      <c r="B36" s="774"/>
      <c r="C36" s="726"/>
      <c r="D36" s="726" t="e">
        <v>#VALUE!</v>
      </c>
      <c r="E36" s="726"/>
      <c r="F36" s="702" t="s">
        <v>34</v>
      </c>
      <c r="G36" s="740" t="s">
        <v>35</v>
      </c>
      <c r="H36" s="427">
        <v>1</v>
      </c>
      <c r="I36" s="428" t="str">
        <f>CONCATENATE($F$36,".",H36)</f>
        <v>G 2.3.1</v>
      </c>
      <c r="J36" s="429" t="str">
        <f>'G 2.3'!C7</f>
        <v>Rechtliche und normative Rahmenbedingungen</v>
      </c>
      <c r="K36" s="430"/>
      <c r="L36" s="430"/>
      <c r="M36" s="430"/>
      <c r="N36" s="433"/>
      <c r="O36" s="434"/>
      <c r="P36" s="196" t="str">
        <f>'G 2.3'!D7</f>
        <v>X</v>
      </c>
      <c r="Q36" s="104">
        <f t="shared" si="2"/>
        <v>1</v>
      </c>
      <c r="R36" s="110">
        <f>IF(P36="X",'G 2.3'!F7,NA())</f>
        <v>1</v>
      </c>
      <c r="S36" s="234" t="str">
        <f t="shared" si="3"/>
        <v/>
      </c>
      <c r="T36" s="110">
        <f>IF(P36="X",'G 2.3'!E7,NA())</f>
        <v>2</v>
      </c>
      <c r="U36" s="717">
        <f>IF(V36=W36,NA(),(_xlfn.IFNA(T36,0)+_xlfn.IFNA(T37,0))/(W36-V36))</f>
        <v>1.5</v>
      </c>
      <c r="V36" s="716">
        <f>COUNTIF(T36:T37,NA())</f>
        <v>0</v>
      </c>
      <c r="W36" s="716">
        <v>2</v>
      </c>
      <c r="X36" s="85">
        <f t="shared" si="0"/>
        <v>1</v>
      </c>
      <c r="Y36" s="85">
        <f t="shared" si="4"/>
        <v>2</v>
      </c>
      <c r="Z36" s="715"/>
      <c r="AB36" s="488"/>
      <c r="AC36" s="779" t="s">
        <v>393</v>
      </c>
      <c r="AD36" s="780"/>
    </row>
    <row r="37" spans="1:30" ht="15" customHeight="1" x14ac:dyDescent="0.3">
      <c r="A37" s="30"/>
      <c r="B37" s="774"/>
      <c r="C37" s="726"/>
      <c r="D37" s="726"/>
      <c r="E37" s="726"/>
      <c r="F37" s="703"/>
      <c r="G37" s="740"/>
      <c r="H37" s="450">
        <v>2</v>
      </c>
      <c r="I37" s="451" t="str">
        <f t="shared" ref="I37" si="11">CONCATENATE($F$36,".",H37)</f>
        <v>G 2.3.2</v>
      </c>
      <c r="J37" s="452" t="str">
        <f>'G 2.3'!C8</f>
        <v>Verfahren und Spezialbewilligungen</v>
      </c>
      <c r="K37" s="456"/>
      <c r="L37" s="456"/>
      <c r="M37" s="456"/>
      <c r="N37" s="454"/>
      <c r="O37" s="455"/>
      <c r="P37" s="192" t="str">
        <f>'G 2.3'!D8</f>
        <v>X</v>
      </c>
      <c r="Q37" s="105">
        <f t="shared" si="2"/>
        <v>0.1</v>
      </c>
      <c r="R37" s="112">
        <f>IF(P37="X",'G 2.3'!F8,NA())</f>
        <v>0</v>
      </c>
      <c r="S37" s="233" t="str">
        <f t="shared" si="3"/>
        <v/>
      </c>
      <c r="T37" s="112">
        <f>IF(P37="X",'G 2.3'!E8,NA())</f>
        <v>1</v>
      </c>
      <c r="U37" s="717"/>
      <c r="V37" s="716"/>
      <c r="W37" s="716"/>
      <c r="X37" s="85">
        <f t="shared" si="0"/>
        <v>0.1</v>
      </c>
      <c r="Y37" s="85">
        <f t="shared" si="4"/>
        <v>1</v>
      </c>
      <c r="Z37" s="715"/>
      <c r="AB37" s="488"/>
      <c r="AC37" s="781" t="s">
        <v>393</v>
      </c>
      <c r="AD37" s="782"/>
    </row>
    <row r="38" spans="1:30" ht="15" customHeight="1" x14ac:dyDescent="0.3">
      <c r="A38" s="30"/>
      <c r="B38" s="774"/>
      <c r="C38" s="726"/>
      <c r="D38" s="726"/>
      <c r="E38" s="726"/>
      <c r="F38" s="702" t="s">
        <v>36</v>
      </c>
      <c r="G38" s="740" t="s">
        <v>37</v>
      </c>
      <c r="H38" s="427">
        <v>1</v>
      </c>
      <c r="I38" s="428" t="str">
        <f>CONCATENATE($F$38,".",H38)</f>
        <v>G 2.4.1</v>
      </c>
      <c r="J38" s="429" t="str">
        <f>'G 2.4'!C7</f>
        <v>Grundversorgung und Suffizienz</v>
      </c>
      <c r="K38" s="430"/>
      <c r="L38" s="430"/>
      <c r="M38" s="430"/>
      <c r="N38" s="433"/>
      <c r="O38" s="434"/>
      <c r="P38" s="196">
        <f>'G 2.4'!D7</f>
        <v>0</v>
      </c>
      <c r="Q38" s="104">
        <f t="shared" si="2"/>
        <v>-0.1</v>
      </c>
      <c r="R38" s="110" t="e">
        <f>IF(P38="X",'G 2.4'!F7,NA())</f>
        <v>#N/A</v>
      </c>
      <c r="S38" s="234">
        <f t="shared" si="3"/>
        <v>2</v>
      </c>
      <c r="T38" s="110" t="e">
        <f>IF(P38="X",'G 2.4'!E7,NA())</f>
        <v>#N/A</v>
      </c>
      <c r="U38" s="717">
        <f>IF(V38=W38,NA(),(_xlfn.IFNA(T38,0)+_xlfn.IFNA(T39,0)+_xlfn.IFNA(T40,0)+_xlfn.IFNA(T41,0))/(W38-V38))</f>
        <v>1.5</v>
      </c>
      <c r="V38" s="716">
        <f>COUNTIF(T38:T41,NA())</f>
        <v>2</v>
      </c>
      <c r="W38" s="716">
        <v>4</v>
      </c>
      <c r="X38" s="85">
        <f t="shared" si="0"/>
        <v>-0.1</v>
      </c>
      <c r="Y38" s="85">
        <f t="shared" si="4"/>
        <v>-0.1</v>
      </c>
      <c r="Z38" s="715"/>
      <c r="AA38" s="355"/>
      <c r="AB38" s="489"/>
      <c r="AC38" s="779" t="s">
        <v>394</v>
      </c>
      <c r="AD38" s="780"/>
    </row>
    <row r="39" spans="1:30" ht="15" customHeight="1" x14ac:dyDescent="0.3">
      <c r="A39" s="30"/>
      <c r="B39" s="774"/>
      <c r="C39" s="726"/>
      <c r="D39" s="726"/>
      <c r="E39" s="726"/>
      <c r="F39" s="703"/>
      <c r="G39" s="740"/>
      <c r="H39" s="408">
        <v>2</v>
      </c>
      <c r="I39" s="409" t="str">
        <f t="shared" ref="I39:I40" si="12">CONCATENATE($F$38,".",H39)</f>
        <v>G 2.4.2</v>
      </c>
      <c r="J39" s="410" t="str">
        <f>'G 2.4'!C8</f>
        <v>Soziale und generationsbezogene Gerechtigkeit</v>
      </c>
      <c r="K39" s="411"/>
      <c r="L39" s="411"/>
      <c r="M39" s="411"/>
      <c r="N39" s="414"/>
      <c r="O39" s="415"/>
      <c r="P39" s="191" t="str">
        <f>'G 2.4'!D8</f>
        <v>X</v>
      </c>
      <c r="Q39" s="106">
        <f t="shared" si="2"/>
        <v>2</v>
      </c>
      <c r="R39" s="111">
        <f>IF(P39="X",'G 2.4'!F8,NA())</f>
        <v>2</v>
      </c>
      <c r="S39" s="232" t="str">
        <f t="shared" si="3"/>
        <v/>
      </c>
      <c r="T39" s="111">
        <f>IF(P39="X",'G 2.4'!E8,NA())</f>
        <v>1</v>
      </c>
      <c r="U39" s="717"/>
      <c r="V39" s="716"/>
      <c r="W39" s="716"/>
      <c r="X39" s="85">
        <f t="shared" si="0"/>
        <v>2</v>
      </c>
      <c r="Y39" s="85">
        <f t="shared" si="4"/>
        <v>1</v>
      </c>
      <c r="Z39" s="715"/>
      <c r="AA39" s="355"/>
      <c r="AB39" s="489"/>
      <c r="AC39" s="781" t="s">
        <v>395</v>
      </c>
      <c r="AD39" s="782"/>
    </row>
    <row r="40" spans="1:30" ht="15" customHeight="1" x14ac:dyDescent="0.3">
      <c r="A40" s="30"/>
      <c r="B40" s="774"/>
      <c r="C40" s="726"/>
      <c r="D40" s="726"/>
      <c r="E40" s="726"/>
      <c r="F40" s="703"/>
      <c r="G40" s="740"/>
      <c r="H40" s="408">
        <v>3</v>
      </c>
      <c r="I40" s="409" t="str">
        <f t="shared" si="12"/>
        <v>G 2.4.3</v>
      </c>
      <c r="J40" s="410" t="str">
        <f>'G 2.4'!C9</f>
        <v>Projektinterne Gerechtigkeit</v>
      </c>
      <c r="K40" s="416"/>
      <c r="L40" s="416"/>
      <c r="M40" s="416"/>
      <c r="N40" s="414"/>
      <c r="O40" s="415"/>
      <c r="P40" s="191">
        <f>'G 2.4'!D9</f>
        <v>0</v>
      </c>
      <c r="Q40" s="106">
        <f t="shared" si="2"/>
        <v>-0.1</v>
      </c>
      <c r="R40" s="111" t="e">
        <f>IF(P40="X",'G 2.4'!F9,NA())</f>
        <v>#N/A</v>
      </c>
      <c r="S40" s="232">
        <f t="shared" si="3"/>
        <v>2</v>
      </c>
      <c r="T40" s="111" t="e">
        <f>IF(P40="X",'G 2.4'!E9,NA())</f>
        <v>#N/A</v>
      </c>
      <c r="U40" s="717"/>
      <c r="V40" s="716"/>
      <c r="W40" s="716"/>
      <c r="X40" s="85">
        <f t="shared" si="0"/>
        <v>-0.1</v>
      </c>
      <c r="Y40" s="85">
        <f t="shared" si="4"/>
        <v>-0.1</v>
      </c>
      <c r="Z40" s="715"/>
      <c r="AB40" s="488"/>
      <c r="AC40" s="781" t="s">
        <v>399</v>
      </c>
      <c r="AD40" s="782"/>
    </row>
    <row r="41" spans="1:30" ht="15" customHeight="1" x14ac:dyDescent="0.3">
      <c r="A41" s="30"/>
      <c r="B41" s="774"/>
      <c r="C41" s="726"/>
      <c r="D41" s="764"/>
      <c r="E41" s="764"/>
      <c r="F41" s="766"/>
      <c r="G41" s="740"/>
      <c r="H41" s="419">
        <v>4</v>
      </c>
      <c r="I41" s="420" t="str">
        <f>CONCATENATE($F$38,".",H41)</f>
        <v>G 2.4.4</v>
      </c>
      <c r="J41" s="421" t="str">
        <f>'G 2.4'!C10</f>
        <v>Verantwortliche Beschaffung</v>
      </c>
      <c r="K41" s="422"/>
      <c r="L41" s="422"/>
      <c r="M41" s="422"/>
      <c r="N41" s="441"/>
      <c r="O41" s="442"/>
      <c r="P41" s="192" t="str">
        <f>'G 2.4'!D10</f>
        <v>X</v>
      </c>
      <c r="Q41" s="105">
        <f t="shared" si="2"/>
        <v>2</v>
      </c>
      <c r="R41" s="112">
        <f>IF(P41="X",'G 2.4'!F10,NA())</f>
        <v>2</v>
      </c>
      <c r="S41" s="233" t="str">
        <f t="shared" si="3"/>
        <v/>
      </c>
      <c r="T41" s="112">
        <f>IF(P41="X",'G 2.4'!E10,NA())</f>
        <v>2</v>
      </c>
      <c r="U41" s="717"/>
      <c r="V41" s="716"/>
      <c r="W41" s="716"/>
      <c r="X41" s="85">
        <f t="shared" si="0"/>
        <v>2</v>
      </c>
      <c r="Y41" s="85">
        <f t="shared" si="4"/>
        <v>2</v>
      </c>
      <c r="Z41" s="715"/>
      <c r="AB41" s="488"/>
      <c r="AC41" s="781" t="s">
        <v>399</v>
      </c>
      <c r="AD41" s="782"/>
    </row>
    <row r="42" spans="1:30" ht="15" customHeight="1" x14ac:dyDescent="0.3">
      <c r="A42" s="30"/>
      <c r="B42" s="774"/>
      <c r="C42" s="726"/>
      <c r="D42" s="725" t="s">
        <v>11</v>
      </c>
      <c r="E42" s="725" t="s">
        <v>144</v>
      </c>
      <c r="F42" s="702" t="s">
        <v>38</v>
      </c>
      <c r="G42" s="740" t="s">
        <v>143</v>
      </c>
      <c r="H42" s="427">
        <v>1</v>
      </c>
      <c r="I42" s="428" t="str">
        <f>CONCATENATE($F$42,".",H42)</f>
        <v>G 3.1.1</v>
      </c>
      <c r="J42" s="429" t="str">
        <f>'G 3.1'!C7</f>
        <v>Risiko- und Sicherheitsmanagement</v>
      </c>
      <c r="K42" s="435"/>
      <c r="L42" s="435"/>
      <c r="M42" s="435"/>
      <c r="N42" s="436"/>
      <c r="O42" s="437"/>
      <c r="P42" s="196" t="str">
        <f>'G 3.1'!D7</f>
        <v>X</v>
      </c>
      <c r="Q42" s="104">
        <f t="shared" si="2"/>
        <v>1</v>
      </c>
      <c r="R42" s="110">
        <f>IF(P42="X",'G 3.1'!F7,NA())</f>
        <v>1</v>
      </c>
      <c r="S42" s="234" t="str">
        <f t="shared" si="3"/>
        <v/>
      </c>
      <c r="T42" s="110">
        <f>IF(P42="X",'G 3.1'!E7,NA())</f>
        <v>1</v>
      </c>
      <c r="U42" s="717">
        <f>IF(V42=W42,NA(),(_xlfn.IFNA(T42,0)+_xlfn.IFNA(T43,0)+_xlfn.IFNA(T44,0))/(W42-V42))</f>
        <v>1</v>
      </c>
      <c r="V42" s="716">
        <f>COUNTIF(T42:T44,NA())</f>
        <v>2</v>
      </c>
      <c r="W42" s="716">
        <v>3</v>
      </c>
      <c r="X42" s="85">
        <f t="shared" si="0"/>
        <v>1</v>
      </c>
      <c r="Y42" s="85">
        <f t="shared" si="4"/>
        <v>1</v>
      </c>
      <c r="Z42" s="715"/>
      <c r="AB42" s="488"/>
      <c r="AC42" s="789" t="s">
        <v>400</v>
      </c>
      <c r="AD42" s="790"/>
    </row>
    <row r="43" spans="1:30" ht="15" customHeight="1" x14ac:dyDescent="0.3">
      <c r="A43" s="30"/>
      <c r="B43" s="774"/>
      <c r="C43" s="726"/>
      <c r="D43" s="726"/>
      <c r="E43" s="726"/>
      <c r="F43" s="703"/>
      <c r="G43" s="740"/>
      <c r="H43" s="408">
        <v>2</v>
      </c>
      <c r="I43" s="409" t="str">
        <f t="shared" ref="I43:I44" si="13">CONCATENATE($F$42,".",H43)</f>
        <v>G 3.1.2</v>
      </c>
      <c r="J43" s="410" t="str">
        <f>'G 3.1'!C8</f>
        <v>Resilienz und Zuverlässigkeit</v>
      </c>
      <c r="K43" s="416"/>
      <c r="L43" s="416"/>
      <c r="M43" s="416"/>
      <c r="N43" s="417"/>
      <c r="O43" s="418"/>
      <c r="P43" s="191">
        <f>'G 3.1'!D8</f>
        <v>0</v>
      </c>
      <c r="Q43" s="106">
        <f t="shared" si="2"/>
        <v>-0.1</v>
      </c>
      <c r="R43" s="111" t="e">
        <f>IF(P43="X",'G 3.1'!F8,NA())</f>
        <v>#N/A</v>
      </c>
      <c r="S43" s="232">
        <f t="shared" si="3"/>
        <v>2</v>
      </c>
      <c r="T43" s="111" t="e">
        <f>IF(P43="X",'G 3.1'!E8,NA())</f>
        <v>#N/A</v>
      </c>
      <c r="U43" s="717"/>
      <c r="V43" s="716"/>
      <c r="W43" s="716"/>
      <c r="X43" s="85">
        <f t="shared" si="0"/>
        <v>-0.1</v>
      </c>
      <c r="Y43" s="85">
        <f t="shared" si="4"/>
        <v>-0.1</v>
      </c>
      <c r="Z43" s="715"/>
      <c r="AB43" s="488"/>
      <c r="AC43" s="700"/>
      <c r="AD43" s="701"/>
    </row>
    <row r="44" spans="1:30" ht="15" customHeight="1" x14ac:dyDescent="0.3">
      <c r="A44" s="30"/>
      <c r="B44" s="774"/>
      <c r="C44" s="726"/>
      <c r="D44" s="726"/>
      <c r="E44" s="726"/>
      <c r="F44" s="766"/>
      <c r="G44" s="740"/>
      <c r="H44" s="419">
        <v>3</v>
      </c>
      <c r="I44" s="420" t="str">
        <f t="shared" si="13"/>
        <v>G 3.1.3</v>
      </c>
      <c r="J44" s="421" t="str">
        <f>'G 3.1'!C9</f>
        <v>Notfallszenarien</v>
      </c>
      <c r="K44" s="422"/>
      <c r="L44" s="422"/>
      <c r="M44" s="422"/>
      <c r="N44" s="423"/>
      <c r="O44" s="424"/>
      <c r="P44" s="192">
        <f>'G 3.1'!D9</f>
        <v>0</v>
      </c>
      <c r="Q44" s="105">
        <f t="shared" si="2"/>
        <v>-0.1</v>
      </c>
      <c r="R44" s="112" t="e">
        <f>IF(P44="X",'G 3.1'!F9,NA())</f>
        <v>#N/A</v>
      </c>
      <c r="S44" s="233">
        <f t="shared" si="3"/>
        <v>2</v>
      </c>
      <c r="T44" s="112" t="e">
        <f>IF(P44="X",'G 3.1'!E9,NA())</f>
        <v>#N/A</v>
      </c>
      <c r="U44" s="717"/>
      <c r="V44" s="716"/>
      <c r="W44" s="716"/>
      <c r="X44" s="85">
        <f t="shared" si="0"/>
        <v>-0.1</v>
      </c>
      <c r="Y44" s="85">
        <f t="shared" si="4"/>
        <v>-0.1</v>
      </c>
      <c r="Z44" s="715"/>
      <c r="AB44" s="488"/>
      <c r="AC44" s="700"/>
      <c r="AD44" s="701"/>
    </row>
    <row r="45" spans="1:30" ht="15.6" customHeight="1" x14ac:dyDescent="0.3">
      <c r="A45" s="30"/>
      <c r="B45" s="774"/>
      <c r="C45" s="726"/>
      <c r="D45" s="726"/>
      <c r="E45" s="726"/>
      <c r="F45" s="702" t="s">
        <v>39</v>
      </c>
      <c r="G45" s="740" t="s">
        <v>40</v>
      </c>
      <c r="H45" s="427">
        <v>1</v>
      </c>
      <c r="I45" s="428" t="str">
        <f>CONCATENATE($F$45,".",H45)</f>
        <v>G 3.2.1</v>
      </c>
      <c r="J45" s="429" t="str">
        <f>'G 3.2'!C7</f>
        <v>Widerstandsfähigkeit der Anlagen/Infrastrukturen</v>
      </c>
      <c r="K45" s="435"/>
      <c r="L45" s="435"/>
      <c r="M45" s="435"/>
      <c r="N45" s="436"/>
      <c r="O45" s="437"/>
      <c r="P45" s="196">
        <f>'G 3.2'!D7</f>
        <v>0</v>
      </c>
      <c r="Q45" s="104">
        <f t="shared" si="2"/>
        <v>-0.1</v>
      </c>
      <c r="R45" s="110" t="e">
        <f>IF(P45="X",'G 3.2'!F7,NA())</f>
        <v>#N/A</v>
      </c>
      <c r="S45" s="234">
        <f t="shared" si="3"/>
        <v>2</v>
      </c>
      <c r="T45" s="110" t="e">
        <f>IF(P45="X",'G 3.2'!E7,NA())</f>
        <v>#N/A</v>
      </c>
      <c r="U45" s="717" t="e">
        <f>IF(V45=W45,NA(),(_xlfn.IFNA(T45,0)+_xlfn.IFNA(T46,0))/(W45-V45))</f>
        <v>#N/A</v>
      </c>
      <c r="V45" s="716">
        <f>COUNTIF(T45:T46,NA())</f>
        <v>2</v>
      </c>
      <c r="W45" s="716">
        <v>2</v>
      </c>
      <c r="X45" s="85">
        <f t="shared" si="0"/>
        <v>-0.1</v>
      </c>
      <c r="Y45" s="85">
        <f t="shared" si="4"/>
        <v>-0.1</v>
      </c>
      <c r="Z45" s="715"/>
      <c r="AB45" s="488"/>
      <c r="AC45" s="700"/>
      <c r="AD45" s="701"/>
    </row>
    <row r="46" spans="1:30" ht="15" customHeight="1" thickBot="1" x14ac:dyDescent="0.35">
      <c r="A46" s="30"/>
      <c r="B46" s="775"/>
      <c r="C46" s="727"/>
      <c r="D46" s="727"/>
      <c r="E46" s="727"/>
      <c r="F46" s="704"/>
      <c r="G46" s="763"/>
      <c r="H46" s="419">
        <v>2</v>
      </c>
      <c r="I46" s="420" t="str">
        <f>CONCATENATE($F$45,".",H46)</f>
        <v>G 3.2.2</v>
      </c>
      <c r="J46" s="421" t="str">
        <f>'G 3.2'!C8</f>
        <v>Sicherheitsempfinden</v>
      </c>
      <c r="K46" s="422"/>
      <c r="L46" s="422"/>
      <c r="M46" s="422"/>
      <c r="N46" s="423"/>
      <c r="O46" s="424"/>
      <c r="P46" s="191">
        <f>'G 3.2'!D8</f>
        <v>0</v>
      </c>
      <c r="Q46" s="106">
        <f t="shared" si="2"/>
        <v>-0.1</v>
      </c>
      <c r="R46" s="111" t="e">
        <f>IF(P46="X",'G 3.2'!F8,NA())</f>
        <v>#N/A</v>
      </c>
      <c r="S46" s="232">
        <f t="shared" si="3"/>
        <v>2</v>
      </c>
      <c r="T46" s="111" t="e">
        <f>IF(P46="X",'G 3.2'!E8,NA())</f>
        <v>#N/A</v>
      </c>
      <c r="U46" s="717"/>
      <c r="V46" s="716"/>
      <c r="W46" s="716"/>
      <c r="X46" s="85">
        <f t="shared" si="0"/>
        <v>-0.1</v>
      </c>
      <c r="Y46" s="85">
        <f t="shared" si="4"/>
        <v>-0.1</v>
      </c>
      <c r="Z46" s="715"/>
      <c r="AB46" s="488"/>
      <c r="AC46" s="787"/>
      <c r="AD46" s="788"/>
    </row>
    <row r="47" spans="1:30" ht="15" customHeight="1" collapsed="1" x14ac:dyDescent="0.3">
      <c r="A47" s="30"/>
      <c r="B47" s="776" t="s">
        <v>3</v>
      </c>
      <c r="C47" s="741" t="s">
        <v>4</v>
      </c>
      <c r="D47" s="741" t="s">
        <v>8</v>
      </c>
      <c r="E47" s="741" t="s">
        <v>356</v>
      </c>
      <c r="F47" s="752" t="s">
        <v>41</v>
      </c>
      <c r="G47" s="754" t="s">
        <v>42</v>
      </c>
      <c r="H47" s="427">
        <v>1</v>
      </c>
      <c r="I47" s="428" t="str">
        <f>CONCATENATE($F$47,".",H47)</f>
        <v>W 1.1.1</v>
      </c>
      <c r="J47" s="429" t="str">
        <f>'W 1.1'!C7</f>
        <v>Lebenszykluskosten</v>
      </c>
      <c r="K47" s="435"/>
      <c r="L47" s="435"/>
      <c r="M47" s="435"/>
      <c r="N47" s="436"/>
      <c r="O47" s="437"/>
      <c r="P47" s="190" t="str">
        <f>'W 1.1'!D7</f>
        <v>X</v>
      </c>
      <c r="Q47" s="200">
        <f t="shared" si="2"/>
        <v>1</v>
      </c>
      <c r="R47" s="201">
        <f>IF(P47="X",'W 1.1'!F7,NA())</f>
        <v>1</v>
      </c>
      <c r="S47" s="231" t="str">
        <f t="shared" si="3"/>
        <v/>
      </c>
      <c r="T47" s="201">
        <f>IF(P47="X",'W 1.1'!E7,NA())</f>
        <v>2</v>
      </c>
      <c r="U47" s="717">
        <f>IF(V47=W47,NA(),(_xlfn.IFNA(T47,0)+_xlfn.IFNA(T48,0)+_xlfn.IFNA(T49,0))/(W47-V47))</f>
        <v>2</v>
      </c>
      <c r="V47" s="716">
        <f>COUNTIF(T47:T49,NA())</f>
        <v>1</v>
      </c>
      <c r="W47" s="716">
        <v>3</v>
      </c>
      <c r="X47" s="85">
        <f t="shared" si="0"/>
        <v>1</v>
      </c>
      <c r="Y47" s="85">
        <f t="shared" si="4"/>
        <v>2</v>
      </c>
      <c r="Z47" s="715">
        <f>(_xlfn.IFNA(T47,0)+_xlfn.IFNA(T48,0)+_xlfn.IFNA(T49,0)+_xlfn.IFNA(T50,0)+_xlfn.IFNA(T51,0)+_xlfn.IFNA(T52,0)+_xlfn.IFNA(T53,0)+_xlfn.IFNA(T54,0)+_xlfn.IFNA(T55,0)+_xlfn.IFNA(T56,0)+_xlfn.IFNA(T57,0)+_xlfn.IFNA(T58,0)+_xlfn.IFNA(T59,0)+_xlfn.IFNA(T60,0)+_xlfn.IFNA(T61,0)+_xlfn.IFNA(T62,0)+_xlfn.IFNA(T63,0))/(ROWS(T47:T63)-SUM(V47:V63))</f>
        <v>1.5</v>
      </c>
      <c r="AB47" s="488"/>
      <c r="AC47" s="700" t="s">
        <v>406</v>
      </c>
      <c r="AD47" s="701"/>
    </row>
    <row r="48" spans="1:30" ht="15" customHeight="1" x14ac:dyDescent="0.3">
      <c r="A48" s="30"/>
      <c r="B48" s="721"/>
      <c r="C48" s="723"/>
      <c r="D48" s="723"/>
      <c r="E48" s="723"/>
      <c r="F48" s="718"/>
      <c r="G48" s="740"/>
      <c r="H48" s="408">
        <v>2</v>
      </c>
      <c r="I48" s="409" t="str">
        <f>CONCATENATE($F$47,".",H48)</f>
        <v>W 1.1.2</v>
      </c>
      <c r="J48" s="410" t="str">
        <f>'W 1.1'!C8</f>
        <v>Überwachung und Unterhalt</v>
      </c>
      <c r="K48" s="416"/>
      <c r="L48" s="416"/>
      <c r="M48" s="416"/>
      <c r="N48" s="417"/>
      <c r="O48" s="418"/>
      <c r="P48" s="191" t="str">
        <f>'W 1.1'!D8</f>
        <v>X</v>
      </c>
      <c r="Q48" s="106">
        <f t="shared" si="2"/>
        <v>2</v>
      </c>
      <c r="R48" s="111">
        <f>IF(P48="X",'W 1.1'!F8,NA())</f>
        <v>2</v>
      </c>
      <c r="S48" s="232" t="str">
        <f t="shared" si="3"/>
        <v/>
      </c>
      <c r="T48" s="111">
        <f>IF(P48="X",'W 1.1'!E8,NA())</f>
        <v>2</v>
      </c>
      <c r="U48" s="717"/>
      <c r="V48" s="716"/>
      <c r="W48" s="716"/>
      <c r="X48" s="85">
        <f t="shared" si="0"/>
        <v>2</v>
      </c>
      <c r="Y48" s="85">
        <f t="shared" si="4"/>
        <v>2</v>
      </c>
      <c r="Z48" s="715"/>
      <c r="AB48" s="488"/>
      <c r="AC48" s="700"/>
      <c r="AD48" s="701"/>
    </row>
    <row r="49" spans="1:30" ht="15" customHeight="1" x14ac:dyDescent="0.3">
      <c r="A49" s="30"/>
      <c r="B49" s="721"/>
      <c r="C49" s="723"/>
      <c r="D49" s="723"/>
      <c r="E49" s="723"/>
      <c r="F49" s="719"/>
      <c r="G49" s="740"/>
      <c r="H49" s="419">
        <v>3</v>
      </c>
      <c r="I49" s="420" t="str">
        <f>CONCATENATE($F$47,".",H49)</f>
        <v>W 1.1.3</v>
      </c>
      <c r="J49" s="421" t="str">
        <f>'W 1.1'!C9</f>
        <v>Kostenbasierende Risikoanalyse</v>
      </c>
      <c r="K49" s="422"/>
      <c r="L49" s="422"/>
      <c r="M49" s="422"/>
      <c r="N49" s="423"/>
      <c r="O49" s="424"/>
      <c r="P49" s="192">
        <f>'W 1.1'!D9</f>
        <v>0</v>
      </c>
      <c r="Q49" s="105">
        <f t="shared" si="2"/>
        <v>-0.1</v>
      </c>
      <c r="R49" s="112" t="e">
        <f>IF(P49="X",'W 1.1'!F9,NA())</f>
        <v>#N/A</v>
      </c>
      <c r="S49" s="233">
        <f t="shared" si="3"/>
        <v>2</v>
      </c>
      <c r="T49" s="112" t="e">
        <f>IF(P49="X",'W 1.1'!E9,NA())</f>
        <v>#N/A</v>
      </c>
      <c r="U49" s="717"/>
      <c r="V49" s="716"/>
      <c r="W49" s="716"/>
      <c r="X49" s="85">
        <f t="shared" si="0"/>
        <v>-0.1</v>
      </c>
      <c r="Y49" s="85">
        <f t="shared" si="4"/>
        <v>-0.1</v>
      </c>
      <c r="Z49" s="715"/>
      <c r="AB49" s="488"/>
      <c r="AC49" s="787"/>
      <c r="AD49" s="788"/>
    </row>
    <row r="50" spans="1:30" x14ac:dyDescent="0.3">
      <c r="A50" s="30"/>
      <c r="B50" s="721"/>
      <c r="C50" s="723"/>
      <c r="D50" s="723"/>
      <c r="E50" s="723"/>
      <c r="F50" s="770" t="s">
        <v>43</v>
      </c>
      <c r="G50" s="740" t="s">
        <v>136</v>
      </c>
      <c r="H50" s="427">
        <v>1</v>
      </c>
      <c r="I50" s="428" t="str">
        <f>CONCATENATE($F$50,".",H50)</f>
        <v>W 1.2.1</v>
      </c>
      <c r="J50" s="429" t="str">
        <f>'W 1.2'!C7</f>
        <v>Nutzungsflexibilität und Anpassungsfähigkeit</v>
      </c>
      <c r="K50" s="435"/>
      <c r="L50" s="435"/>
      <c r="M50" s="435"/>
      <c r="N50" s="433"/>
      <c r="O50" s="434"/>
      <c r="P50" s="196">
        <f>'W 1.2'!D7</f>
        <v>0</v>
      </c>
      <c r="Q50" s="104">
        <f t="shared" si="2"/>
        <v>-0.1</v>
      </c>
      <c r="R50" s="110" t="e">
        <f>IF(P50="X",'W 1.2'!F7,NA())</f>
        <v>#N/A</v>
      </c>
      <c r="S50" s="234">
        <f t="shared" si="3"/>
        <v>2</v>
      </c>
      <c r="T50" s="110" t="e">
        <f>IF(P50="X",'W 1.2'!E7,NA())</f>
        <v>#N/A</v>
      </c>
      <c r="U50" s="717">
        <f>IF(V50=W50,NA(),(_xlfn.IFNA(T50,0)+_xlfn.IFNA(T51,0))/(W50-V50))</f>
        <v>1</v>
      </c>
      <c r="V50" s="716">
        <f>COUNTIF(T50:T51,NA())</f>
        <v>1</v>
      </c>
      <c r="W50" s="716">
        <v>2</v>
      </c>
      <c r="X50" s="85">
        <f t="shared" si="0"/>
        <v>-0.1</v>
      </c>
      <c r="Y50" s="85">
        <f t="shared" si="4"/>
        <v>-0.1</v>
      </c>
      <c r="Z50" s="715"/>
      <c r="AB50" s="488"/>
      <c r="AC50" s="779" t="s">
        <v>395</v>
      </c>
      <c r="AD50" s="780"/>
    </row>
    <row r="51" spans="1:30" x14ac:dyDescent="0.3">
      <c r="A51" s="30"/>
      <c r="B51" s="721"/>
      <c r="C51" s="723"/>
      <c r="D51" s="724"/>
      <c r="E51" s="724"/>
      <c r="F51" s="719"/>
      <c r="G51" s="740"/>
      <c r="H51" s="419">
        <v>2</v>
      </c>
      <c r="I51" s="420" t="str">
        <f>CONCATENATE($F$50,".",H51)</f>
        <v>W 1.2.2</v>
      </c>
      <c r="J51" s="421" t="str">
        <f>'W 1.2'!C8</f>
        <v>Einfache Erhaltung und Rückbau</v>
      </c>
      <c r="K51" s="422"/>
      <c r="L51" s="422"/>
      <c r="M51" s="422"/>
      <c r="N51" s="441"/>
      <c r="O51" s="442"/>
      <c r="P51" s="192" t="str">
        <f>'W 1.2'!D8</f>
        <v>X</v>
      </c>
      <c r="Q51" s="105">
        <f t="shared" si="2"/>
        <v>2</v>
      </c>
      <c r="R51" s="112">
        <f>IF(P51="X",'W 1.2'!F8,NA())</f>
        <v>2</v>
      </c>
      <c r="S51" s="233" t="str">
        <f t="shared" si="3"/>
        <v/>
      </c>
      <c r="T51" s="112">
        <f>IF(P51="X",'W 1.2'!E8,NA())</f>
        <v>1</v>
      </c>
      <c r="U51" s="717"/>
      <c r="V51" s="716"/>
      <c r="W51" s="716"/>
      <c r="X51" s="85">
        <f t="shared" si="0"/>
        <v>2</v>
      </c>
      <c r="Y51" s="85">
        <f t="shared" si="4"/>
        <v>1</v>
      </c>
      <c r="Z51" s="715"/>
      <c r="AB51" s="488"/>
      <c r="AC51" s="781" t="s">
        <v>395</v>
      </c>
      <c r="AD51" s="782"/>
    </row>
    <row r="52" spans="1:30" ht="15" customHeight="1" x14ac:dyDescent="0.3">
      <c r="A52" s="30"/>
      <c r="B52" s="721"/>
      <c r="C52" s="723"/>
      <c r="D52" s="768" t="s">
        <v>12</v>
      </c>
      <c r="E52" s="768" t="s">
        <v>357</v>
      </c>
      <c r="F52" s="770" t="s">
        <v>44</v>
      </c>
      <c r="G52" s="740" t="s">
        <v>45</v>
      </c>
      <c r="H52" s="427">
        <v>1</v>
      </c>
      <c r="I52" s="428" t="str">
        <f>CONCATENATE($F$52,".",H52)</f>
        <v>W 2.1.1</v>
      </c>
      <c r="J52" s="429" t="str">
        <f>'W 2.1'!C7</f>
        <v xml:space="preserve">Volkswirtschaftliche Kosten-Nutzen Analyse </v>
      </c>
      <c r="K52" s="430"/>
      <c r="L52" s="430"/>
      <c r="M52" s="430"/>
      <c r="N52" s="433"/>
      <c r="O52" s="434"/>
      <c r="P52" s="196">
        <f>'W 2.1'!D7</f>
        <v>0</v>
      </c>
      <c r="Q52" s="104">
        <f t="shared" si="2"/>
        <v>-0.1</v>
      </c>
      <c r="R52" s="110" t="e">
        <f>IF(P52="X",'W 2.1'!F7,NA())</f>
        <v>#N/A</v>
      </c>
      <c r="S52" s="234">
        <f t="shared" si="3"/>
        <v>2</v>
      </c>
      <c r="T52" s="110" t="e">
        <f>IF(P52="X",'W 2.1'!E7,NA())</f>
        <v>#N/A</v>
      </c>
      <c r="U52" s="717" t="e">
        <f>IF(V52=W52,NA(),(_xlfn.IFNA(T52,0)+_xlfn.IFNA(T53,0)+_xlfn.IFNA(T54,0))/(W52-V52))</f>
        <v>#N/A</v>
      </c>
      <c r="V52" s="716">
        <f>COUNTIF(T52:T54,NA())</f>
        <v>3</v>
      </c>
      <c r="W52" s="716">
        <v>3</v>
      </c>
      <c r="X52" s="85">
        <f t="shared" si="0"/>
        <v>-0.1</v>
      </c>
      <c r="Y52" s="85">
        <f t="shared" si="4"/>
        <v>-0.1</v>
      </c>
      <c r="Z52" s="715"/>
      <c r="AB52" s="488"/>
      <c r="AC52" s="779" t="s">
        <v>395</v>
      </c>
      <c r="AD52" s="780"/>
    </row>
    <row r="53" spans="1:30" ht="15" customHeight="1" x14ac:dyDescent="0.3">
      <c r="A53" s="30"/>
      <c r="B53" s="721"/>
      <c r="C53" s="723"/>
      <c r="D53" s="723"/>
      <c r="E53" s="723"/>
      <c r="F53" s="718"/>
      <c r="G53" s="740"/>
      <c r="H53" s="408">
        <v>2</v>
      </c>
      <c r="I53" s="409" t="str">
        <f>CONCATENATE($F$52,".",H53)</f>
        <v>W 2.1.2</v>
      </c>
      <c r="J53" s="410" t="str">
        <f>'W 2.1'!C8</f>
        <v>Monitoringkonzept</v>
      </c>
      <c r="K53" s="411"/>
      <c r="L53" s="411"/>
      <c r="M53" s="411"/>
      <c r="N53" s="414"/>
      <c r="O53" s="415"/>
      <c r="P53" s="191">
        <f>'W 2.1'!D8</f>
        <v>0</v>
      </c>
      <c r="Q53" s="106">
        <f t="shared" si="2"/>
        <v>-0.1</v>
      </c>
      <c r="R53" s="111" t="e">
        <f>IF(P53="X",'W 2.1'!F8,NA())</f>
        <v>#N/A</v>
      </c>
      <c r="S53" s="232">
        <f t="shared" si="3"/>
        <v>2</v>
      </c>
      <c r="T53" s="111" t="e">
        <f>IF(P53="X",'W 2.1'!E8,NA())</f>
        <v>#N/A</v>
      </c>
      <c r="U53" s="717"/>
      <c r="V53" s="716"/>
      <c r="W53" s="716"/>
      <c r="X53" s="85">
        <f t="shared" si="0"/>
        <v>-0.1</v>
      </c>
      <c r="Y53" s="85">
        <f t="shared" si="4"/>
        <v>-0.1</v>
      </c>
      <c r="Z53" s="715"/>
      <c r="AB53" s="488"/>
      <c r="AC53" s="781" t="s">
        <v>395</v>
      </c>
      <c r="AD53" s="782"/>
    </row>
    <row r="54" spans="1:30" ht="15" customHeight="1" x14ac:dyDescent="0.3">
      <c r="A54" s="30"/>
      <c r="B54" s="721"/>
      <c r="C54" s="723"/>
      <c r="D54" s="723"/>
      <c r="E54" s="723"/>
      <c r="F54" s="719"/>
      <c r="G54" s="740"/>
      <c r="H54" s="419">
        <v>3</v>
      </c>
      <c r="I54" s="420" t="str">
        <f>CONCATENATE($F$52,".",H54)</f>
        <v>W 2.1.3</v>
      </c>
      <c r="J54" s="421" t="str">
        <f>'W 2.1'!C9</f>
        <v>Synergieeffekte</v>
      </c>
      <c r="K54" s="438"/>
      <c r="L54" s="438"/>
      <c r="M54" s="438"/>
      <c r="N54" s="441"/>
      <c r="O54" s="442"/>
      <c r="P54" s="192">
        <f>'W 2.1'!D9</f>
        <v>0</v>
      </c>
      <c r="Q54" s="105">
        <f t="shared" si="2"/>
        <v>-0.1</v>
      </c>
      <c r="R54" s="112" t="e">
        <f>IF(P54="X",'W 2.1'!F9,NA())</f>
        <v>#N/A</v>
      </c>
      <c r="S54" s="233">
        <f t="shared" si="3"/>
        <v>2</v>
      </c>
      <c r="T54" s="112" t="e">
        <f>IF(P54="X",'W 2.1'!E9,NA())</f>
        <v>#N/A</v>
      </c>
      <c r="U54" s="717"/>
      <c r="V54" s="716"/>
      <c r="W54" s="716"/>
      <c r="X54" s="85">
        <f t="shared" si="0"/>
        <v>-0.1</v>
      </c>
      <c r="Y54" s="85">
        <f t="shared" si="4"/>
        <v>-0.1</v>
      </c>
      <c r="Z54" s="715"/>
      <c r="AB54" s="488"/>
      <c r="AC54" s="781" t="s">
        <v>395</v>
      </c>
      <c r="AD54" s="782"/>
    </row>
    <row r="55" spans="1:30" ht="15" customHeight="1" x14ac:dyDescent="0.3">
      <c r="A55" s="30"/>
      <c r="B55" s="721"/>
      <c r="C55" s="723"/>
      <c r="D55" s="723"/>
      <c r="E55" s="723"/>
      <c r="F55" s="770" t="s">
        <v>46</v>
      </c>
      <c r="G55" s="740" t="s">
        <v>47</v>
      </c>
      <c r="H55" s="427">
        <v>1</v>
      </c>
      <c r="I55" s="428" t="str">
        <f>CONCATENATE($F$55,".",H55)</f>
        <v>W 2.2.1</v>
      </c>
      <c r="J55" s="429" t="str">
        <f>'W 2.2'!C7</f>
        <v xml:space="preserve">Regional verfügbare Rohstoffe </v>
      </c>
      <c r="K55" s="435"/>
      <c r="L55" s="435"/>
      <c r="M55" s="435"/>
      <c r="N55" s="433"/>
      <c r="O55" s="434"/>
      <c r="P55" s="196">
        <f>'W 2.2'!D7</f>
        <v>0</v>
      </c>
      <c r="Q55" s="104">
        <f t="shared" si="2"/>
        <v>-0.1</v>
      </c>
      <c r="R55" s="110" t="e">
        <f>IF(P55="X",'W 2.2'!F7,NA())</f>
        <v>#N/A</v>
      </c>
      <c r="S55" s="234">
        <f t="shared" si="3"/>
        <v>2</v>
      </c>
      <c r="T55" s="110" t="e">
        <f>IF(P55="X",'W 2.2'!E7,NA())</f>
        <v>#N/A</v>
      </c>
      <c r="U55" s="717">
        <f>IF(V55=W55,NA(),(_xlfn.IFNA(T55,0)+_xlfn.IFNA(T56,0)+_xlfn.IFNA(T57,0)+_xlfn.IFNA(T58,0))/(W55-V55))</f>
        <v>1</v>
      </c>
      <c r="V55" s="716">
        <f>COUNTIF(T55:T58,NA())</f>
        <v>3</v>
      </c>
      <c r="W55" s="716">
        <v>4</v>
      </c>
      <c r="X55" s="85">
        <f t="shared" si="0"/>
        <v>-0.1</v>
      </c>
      <c r="Y55" s="85">
        <f t="shared" si="4"/>
        <v>-0.1</v>
      </c>
      <c r="Z55" s="715"/>
      <c r="AB55" s="488"/>
      <c r="AC55" s="779" t="s">
        <v>395</v>
      </c>
      <c r="AD55" s="780"/>
    </row>
    <row r="56" spans="1:30" ht="15.95" customHeight="1" x14ac:dyDescent="0.3">
      <c r="A56" s="30"/>
      <c r="B56" s="721"/>
      <c r="C56" s="723"/>
      <c r="D56" s="723"/>
      <c r="E56" s="723"/>
      <c r="F56" s="718"/>
      <c r="G56" s="740"/>
      <c r="H56" s="408">
        <v>2</v>
      </c>
      <c r="I56" s="409" t="str">
        <f>CONCATENATE($F$55,".",H56)</f>
        <v>W 2.2.2</v>
      </c>
      <c r="J56" s="410" t="str">
        <f>'W 2.2'!C8</f>
        <v>Regional verfügbare personelle Ressourcen und Kompetenzen</v>
      </c>
      <c r="K56" s="416"/>
      <c r="L56" s="416"/>
      <c r="M56" s="416"/>
      <c r="N56" s="414"/>
      <c r="O56" s="415"/>
      <c r="P56" s="191">
        <f>'W 2.2'!D8</f>
        <v>0</v>
      </c>
      <c r="Q56" s="106">
        <f t="shared" si="2"/>
        <v>-0.1</v>
      </c>
      <c r="R56" s="111" t="e">
        <f>IF(P56="X",'W 2.2'!F8,NA())</f>
        <v>#N/A</v>
      </c>
      <c r="S56" s="232">
        <f t="shared" si="3"/>
        <v>2</v>
      </c>
      <c r="T56" s="111" t="e">
        <f>IF(P56="X",'W 2.2'!E8,NA())</f>
        <v>#N/A</v>
      </c>
      <c r="U56" s="717"/>
      <c r="V56" s="716"/>
      <c r="W56" s="716"/>
      <c r="X56" s="85">
        <f t="shared" si="0"/>
        <v>-0.1</v>
      </c>
      <c r="Y56" s="85">
        <f t="shared" si="4"/>
        <v>-0.1</v>
      </c>
      <c r="Z56" s="715"/>
      <c r="AB56" s="488"/>
      <c r="AC56" s="781" t="s">
        <v>395</v>
      </c>
      <c r="AD56" s="782"/>
    </row>
    <row r="57" spans="1:30" x14ac:dyDescent="0.3">
      <c r="A57" s="30"/>
      <c r="B57" s="721"/>
      <c r="C57" s="723"/>
      <c r="D57" s="723"/>
      <c r="E57" s="723"/>
      <c r="F57" s="718"/>
      <c r="G57" s="740"/>
      <c r="H57" s="408">
        <v>3</v>
      </c>
      <c r="I57" s="409" t="str">
        <f>CONCATENATE($F$55,".",H57)</f>
        <v>W 2.2.3</v>
      </c>
      <c r="J57" s="410" t="str">
        <f>'W 2.2'!C9</f>
        <v>Förderung der regionalen Attraktivität</v>
      </c>
      <c r="K57" s="411"/>
      <c r="L57" s="411"/>
      <c r="M57" s="411"/>
      <c r="N57" s="414"/>
      <c r="O57" s="415"/>
      <c r="P57" s="191">
        <f>'W 2.2'!D9</f>
        <v>0</v>
      </c>
      <c r="Q57" s="106">
        <f t="shared" si="2"/>
        <v>-0.1</v>
      </c>
      <c r="R57" s="111" t="e">
        <f>IF(P57="X",'W 2.2'!F9,NA())</f>
        <v>#N/A</v>
      </c>
      <c r="S57" s="232">
        <f t="shared" si="3"/>
        <v>2</v>
      </c>
      <c r="T57" s="111" t="e">
        <f>IF(P57="X",'W 2.2'!E9,NA())</f>
        <v>#N/A</v>
      </c>
      <c r="U57" s="717"/>
      <c r="V57" s="716"/>
      <c r="W57" s="716"/>
      <c r="X57" s="85">
        <f t="shared" si="0"/>
        <v>-0.1</v>
      </c>
      <c r="Y57" s="85">
        <f t="shared" si="4"/>
        <v>-0.1</v>
      </c>
      <c r="Z57" s="715"/>
      <c r="AB57" s="488"/>
      <c r="AC57" s="781" t="s">
        <v>395</v>
      </c>
      <c r="AD57" s="782"/>
    </row>
    <row r="58" spans="1:30" s="386" customFormat="1" ht="27.6" customHeight="1" x14ac:dyDescent="0.25">
      <c r="A58" s="380"/>
      <c r="B58" s="721"/>
      <c r="C58" s="723"/>
      <c r="D58" s="723"/>
      <c r="E58" s="723"/>
      <c r="F58" s="719"/>
      <c r="G58" s="740"/>
      <c r="H58" s="443">
        <v>4</v>
      </c>
      <c r="I58" s="444" t="str">
        <f>CONCATENATE($F$55,".",H58)</f>
        <v>W 2.2.4</v>
      </c>
      <c r="J58" s="444" t="str">
        <f>'W 2.2'!C10</f>
        <v>Reduktion der Zugangseinschränkungen</v>
      </c>
      <c r="K58" s="457"/>
      <c r="L58" s="457"/>
      <c r="M58" s="457"/>
      <c r="N58" s="458"/>
      <c r="O58" s="459"/>
      <c r="P58" s="381" t="str">
        <f>'W 2.2'!D10</f>
        <v>X</v>
      </c>
      <c r="Q58" s="382">
        <f t="shared" si="2"/>
        <v>0.1</v>
      </c>
      <c r="R58" s="383">
        <f>IF(P58="X",'W 2.2'!F10,NA())</f>
        <v>0</v>
      </c>
      <c r="S58" s="384" t="str">
        <f t="shared" si="3"/>
        <v/>
      </c>
      <c r="T58" s="383">
        <f>IF(P58="X",'W 2.2'!E10,NA())</f>
        <v>1</v>
      </c>
      <c r="U58" s="717"/>
      <c r="V58" s="716"/>
      <c r="W58" s="716"/>
      <c r="X58" s="385">
        <f t="shared" si="0"/>
        <v>0.1</v>
      </c>
      <c r="Y58" s="385">
        <f t="shared" si="4"/>
        <v>1</v>
      </c>
      <c r="Z58" s="715"/>
      <c r="AB58" s="490"/>
      <c r="AC58" s="700" t="s">
        <v>401</v>
      </c>
      <c r="AD58" s="701"/>
    </row>
    <row r="59" spans="1:30" x14ac:dyDescent="0.3">
      <c r="A59" s="30"/>
      <c r="B59" s="721"/>
      <c r="C59" s="723"/>
      <c r="D59" s="723"/>
      <c r="E59" s="723"/>
      <c r="F59" s="770" t="s">
        <v>48</v>
      </c>
      <c r="G59" s="740" t="s">
        <v>49</v>
      </c>
      <c r="H59" s="427">
        <v>1</v>
      </c>
      <c r="I59" s="428" t="str">
        <f>CONCATENATE($F$59,".",H59)</f>
        <v>W 2.3.1</v>
      </c>
      <c r="J59" s="429" t="str">
        <f>'W 2.3'!C7</f>
        <v>Vorhandene Infrastrukturen</v>
      </c>
      <c r="K59" s="430"/>
      <c r="L59" s="430"/>
      <c r="M59" s="430"/>
      <c r="N59" s="433"/>
      <c r="O59" s="434"/>
      <c r="P59" s="196">
        <f>'W 2.3'!D7</f>
        <v>0</v>
      </c>
      <c r="Q59" s="104">
        <f t="shared" si="2"/>
        <v>-0.1</v>
      </c>
      <c r="R59" s="110" t="e">
        <f>IF(P59="X",'W 2.3'!F7,NA())</f>
        <v>#N/A</v>
      </c>
      <c r="S59" s="234">
        <f t="shared" si="3"/>
        <v>2</v>
      </c>
      <c r="T59" s="110" t="e">
        <f>IF(P59="X",'W 2.3'!E7,NA())</f>
        <v>#N/A</v>
      </c>
      <c r="U59" s="717">
        <f>IF(V59=W59,NA(),(_xlfn.IFNA(T59,0)+_xlfn.IFNA(T60,0))/(W59-V59))</f>
        <v>2</v>
      </c>
      <c r="V59" s="716">
        <f>COUNTIF(T59:T60,NA())</f>
        <v>1</v>
      </c>
      <c r="W59" s="716">
        <v>2</v>
      </c>
      <c r="X59" s="85">
        <f t="shared" si="0"/>
        <v>-0.1</v>
      </c>
      <c r="Y59" s="85">
        <f t="shared" si="4"/>
        <v>-0.1</v>
      </c>
      <c r="Z59" s="715"/>
      <c r="AB59" s="488"/>
      <c r="AC59" s="789" t="s">
        <v>390</v>
      </c>
      <c r="AD59" s="790"/>
    </row>
    <row r="60" spans="1:30" x14ac:dyDescent="0.3">
      <c r="A60" s="30"/>
      <c r="B60" s="721"/>
      <c r="C60" s="723"/>
      <c r="D60" s="724"/>
      <c r="E60" s="724"/>
      <c r="F60" s="719"/>
      <c r="G60" s="740"/>
      <c r="H60" s="419">
        <v>2</v>
      </c>
      <c r="I60" s="420" t="str">
        <f>CONCATENATE($F$59,".",H60)</f>
        <v>W 2.3.2</v>
      </c>
      <c r="J60" s="421" t="str">
        <f>'W 2.3'!C8</f>
        <v>Multifunktionale oder gemeinsame Infrastrukturnutzung</v>
      </c>
      <c r="K60" s="438"/>
      <c r="L60" s="438"/>
      <c r="M60" s="438"/>
      <c r="N60" s="441"/>
      <c r="O60" s="442"/>
      <c r="P60" s="192" t="str">
        <f>'W 2.3'!D8</f>
        <v>X</v>
      </c>
      <c r="Q60" s="105">
        <f t="shared" si="2"/>
        <v>2</v>
      </c>
      <c r="R60" s="112">
        <f>IF(P60="X",'W 2.3'!F8,NA())</f>
        <v>2</v>
      </c>
      <c r="S60" s="233" t="str">
        <f t="shared" si="3"/>
        <v/>
      </c>
      <c r="T60" s="112">
        <f>IF(P60="X",'W 2.3'!E8,NA())</f>
        <v>2</v>
      </c>
      <c r="U60" s="717"/>
      <c r="V60" s="716"/>
      <c r="W60" s="716"/>
      <c r="X60" s="85">
        <f t="shared" si="0"/>
        <v>2</v>
      </c>
      <c r="Y60" s="85">
        <f t="shared" si="4"/>
        <v>2</v>
      </c>
      <c r="Z60" s="715"/>
      <c r="AB60" s="488"/>
      <c r="AC60" s="781" t="s">
        <v>390</v>
      </c>
      <c r="AD60" s="782"/>
    </row>
    <row r="61" spans="1:30" x14ac:dyDescent="0.3">
      <c r="A61" s="30"/>
      <c r="B61" s="721"/>
      <c r="C61" s="723"/>
      <c r="D61" s="768" t="s">
        <v>13</v>
      </c>
      <c r="E61" s="768" t="s">
        <v>15</v>
      </c>
      <c r="F61" s="770" t="s">
        <v>50</v>
      </c>
      <c r="G61" s="740" t="s">
        <v>51</v>
      </c>
      <c r="H61" s="427">
        <v>1</v>
      </c>
      <c r="I61" s="428" t="str">
        <f>CONCATENATE($F$61,".",H61)</f>
        <v>W 3.1.1</v>
      </c>
      <c r="J61" s="429" t="str">
        <f>'W 3.1'!C7</f>
        <v>Langfristige Finanzierung</v>
      </c>
      <c r="K61" s="430"/>
      <c r="L61" s="430"/>
      <c r="M61" s="430"/>
      <c r="N61" s="433"/>
      <c r="O61" s="434"/>
      <c r="P61" s="196" t="str">
        <f>'W 3.1'!D7</f>
        <v>X</v>
      </c>
      <c r="Q61" s="104">
        <f t="shared" si="2"/>
        <v>1</v>
      </c>
      <c r="R61" s="110">
        <f>IF(P61="X",'W 3.1'!F7,NA())</f>
        <v>1</v>
      </c>
      <c r="S61" s="234" t="str">
        <f t="shared" si="3"/>
        <v/>
      </c>
      <c r="T61" s="110">
        <f>IF(P61="X",'W 3.1'!E7,NA())</f>
        <v>1</v>
      </c>
      <c r="U61" s="717">
        <f>IF(V61=W61,NA(),(_xlfn.IFNA(T61,0)+_xlfn.IFNA(T62,0)+_xlfn.IFNA(T63,0))/(W61-V61))</f>
        <v>1</v>
      </c>
      <c r="V61" s="716">
        <f>COUNTIF(T61:T63,NA())</f>
        <v>2</v>
      </c>
      <c r="W61" s="716">
        <v>3</v>
      </c>
      <c r="X61" s="85">
        <f t="shared" si="0"/>
        <v>1</v>
      </c>
      <c r="Y61" s="85">
        <f t="shared" si="4"/>
        <v>1</v>
      </c>
      <c r="Z61" s="715"/>
      <c r="AB61" s="488"/>
      <c r="AC61" s="779" t="s">
        <v>393</v>
      </c>
      <c r="AD61" s="780"/>
    </row>
    <row r="62" spans="1:30" x14ac:dyDescent="0.3">
      <c r="A62" s="30"/>
      <c r="B62" s="721"/>
      <c r="C62" s="723"/>
      <c r="D62" s="723"/>
      <c r="E62" s="723"/>
      <c r="F62" s="718"/>
      <c r="G62" s="740"/>
      <c r="H62" s="408">
        <v>2</v>
      </c>
      <c r="I62" s="409" t="str">
        <f t="shared" ref="I62:I63" si="14">CONCATENATE($F$61,".",H62)</f>
        <v>W 3.1.2</v>
      </c>
      <c r="J62" s="410" t="str">
        <f>'W 3.1'!C8</f>
        <v>Kostendeckungsgrad nach Realisierung</v>
      </c>
      <c r="K62" s="411"/>
      <c r="L62" s="411"/>
      <c r="M62" s="411"/>
      <c r="N62" s="414"/>
      <c r="O62" s="415"/>
      <c r="P62" s="191">
        <f>'W 3.1'!D8</f>
        <v>0</v>
      </c>
      <c r="Q62" s="106">
        <f t="shared" si="2"/>
        <v>-0.1</v>
      </c>
      <c r="R62" s="111" t="e">
        <f>IF(P62="X",'W 3.1'!F8,NA())</f>
        <v>#N/A</v>
      </c>
      <c r="S62" s="232">
        <f t="shared" si="3"/>
        <v>2</v>
      </c>
      <c r="T62" s="111" t="e">
        <f>IF(P62="X",'W 3.1'!E8,NA())</f>
        <v>#N/A</v>
      </c>
      <c r="U62" s="717"/>
      <c r="V62" s="716"/>
      <c r="W62" s="716"/>
      <c r="X62" s="85">
        <f t="shared" si="0"/>
        <v>-0.1</v>
      </c>
      <c r="Y62" s="85">
        <f t="shared" si="4"/>
        <v>-0.1</v>
      </c>
      <c r="Z62" s="715"/>
      <c r="AB62" s="488"/>
      <c r="AC62" s="781" t="s">
        <v>393</v>
      </c>
      <c r="AD62" s="782"/>
    </row>
    <row r="63" spans="1:30" ht="17.25" thickBot="1" x14ac:dyDescent="0.35">
      <c r="A63" s="30"/>
      <c r="B63" s="777"/>
      <c r="C63" s="769"/>
      <c r="D63" s="769"/>
      <c r="E63" s="769"/>
      <c r="F63" s="778"/>
      <c r="G63" s="763"/>
      <c r="H63" s="419">
        <v>3</v>
      </c>
      <c r="I63" s="420" t="str">
        <f t="shared" si="14"/>
        <v>W 3.1.3</v>
      </c>
      <c r="J63" s="421" t="str">
        <f>'W 3.1'!C9</f>
        <v>Finanzierung der Risiken</v>
      </c>
      <c r="K63" s="438"/>
      <c r="L63" s="438"/>
      <c r="M63" s="438"/>
      <c r="N63" s="441"/>
      <c r="O63" s="442"/>
      <c r="P63" s="191">
        <f>'W 3.1'!D9</f>
        <v>0</v>
      </c>
      <c r="Q63" s="106">
        <f t="shared" si="2"/>
        <v>-0.1</v>
      </c>
      <c r="R63" s="111" t="e">
        <f>IF(P63="X",'W 3.1'!F9,NA())</f>
        <v>#N/A</v>
      </c>
      <c r="S63" s="235">
        <f t="shared" si="3"/>
        <v>2</v>
      </c>
      <c r="T63" s="111" t="e">
        <f>IF(P63="X",'W 3.1'!E9,NA())</f>
        <v>#N/A</v>
      </c>
      <c r="U63" s="717"/>
      <c r="V63" s="716"/>
      <c r="W63" s="716"/>
      <c r="X63" s="85">
        <f t="shared" si="0"/>
        <v>-0.1</v>
      </c>
      <c r="Y63" s="85">
        <f t="shared" si="4"/>
        <v>-0.1</v>
      </c>
      <c r="Z63" s="715"/>
      <c r="AB63" s="488"/>
      <c r="AC63" s="791" t="s">
        <v>390</v>
      </c>
      <c r="AD63" s="792"/>
    </row>
    <row r="64" spans="1:30" s="386" customFormat="1" ht="30" customHeight="1" x14ac:dyDescent="0.25">
      <c r="A64" s="380"/>
      <c r="B64" s="742" t="s">
        <v>5</v>
      </c>
      <c r="C64" s="576" t="s">
        <v>6</v>
      </c>
      <c r="D64" s="576" t="s">
        <v>127</v>
      </c>
      <c r="E64" s="576" t="s">
        <v>358</v>
      </c>
      <c r="F64" s="753" t="s">
        <v>52</v>
      </c>
      <c r="G64" s="754" t="s">
        <v>53</v>
      </c>
      <c r="H64" s="445">
        <v>1</v>
      </c>
      <c r="I64" s="446" t="str">
        <f>CONCATENATE($F$64,".",H64)</f>
        <v>U 1.1.1</v>
      </c>
      <c r="J64" s="446" t="str">
        <f>'U 1.1'!C7</f>
        <v>Minimierung des (nicht erneuerbaren) Energieverbrauchs</v>
      </c>
      <c r="K64" s="447"/>
      <c r="L64" s="447"/>
      <c r="M64" s="447"/>
      <c r="N64" s="448"/>
      <c r="O64" s="449"/>
      <c r="P64" s="387" t="str">
        <f>'U 1.1'!D7</f>
        <v>X</v>
      </c>
      <c r="Q64" s="388">
        <f t="shared" si="2"/>
        <v>1</v>
      </c>
      <c r="R64" s="389">
        <f>IF(P64="X",'U 1.1'!F7,NA())</f>
        <v>1</v>
      </c>
      <c r="S64" s="390" t="str">
        <f t="shared" si="3"/>
        <v/>
      </c>
      <c r="T64" s="389">
        <f>IF(P64="X",'U 1.1'!E7,NA())</f>
        <v>2</v>
      </c>
      <c r="U64" s="717">
        <f>IF(V64=W64,NA(),(_xlfn.IFNA(T64,0)+_xlfn.IFNA(T65,0)+_xlfn.IFNA(T66,0))/(W64-V64))</f>
        <v>2</v>
      </c>
      <c r="V64" s="716">
        <f>COUNTIF(T64:T66,NA())</f>
        <v>1</v>
      </c>
      <c r="W64" s="716">
        <v>3</v>
      </c>
      <c r="X64" s="385">
        <f>IF(ISNA(R64),-0.1,IF(R64=0,0.1,R64))</f>
        <v>1</v>
      </c>
      <c r="Y64" s="385">
        <f t="shared" si="4"/>
        <v>2</v>
      </c>
      <c r="Z64" s="715">
        <f>(_xlfn.IFNA(T64,0)+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ROWS(T64:T91)-SUM(V64:V91))</f>
        <v>1.4</v>
      </c>
      <c r="AB64" s="490"/>
      <c r="AC64" s="700" t="s">
        <v>402</v>
      </c>
      <c r="AD64" s="701"/>
    </row>
    <row r="65" spans="1:31" ht="15" customHeight="1" x14ac:dyDescent="0.3">
      <c r="A65" s="30"/>
      <c r="B65" s="743"/>
      <c r="C65" s="577"/>
      <c r="D65" s="577"/>
      <c r="E65" s="577"/>
      <c r="F65" s="746"/>
      <c r="G65" s="740"/>
      <c r="H65" s="408">
        <v>2</v>
      </c>
      <c r="I65" s="409" t="str">
        <f t="shared" ref="I65:I66" si="15">CONCATENATE($F$64,".",H65)</f>
        <v>U 1.1.2</v>
      </c>
      <c r="J65" s="410" t="str">
        <f>'U 1.1'!C8</f>
        <v>Erneuerbare Energien</v>
      </c>
      <c r="K65" s="411"/>
      <c r="L65" s="411"/>
      <c r="M65" s="411"/>
      <c r="N65" s="414"/>
      <c r="O65" s="415"/>
      <c r="P65" s="191" t="str">
        <f>'U 1.1'!D8</f>
        <v>X</v>
      </c>
      <c r="Q65" s="106">
        <f t="shared" si="2"/>
        <v>2</v>
      </c>
      <c r="R65" s="111">
        <f>IF(P65="X",'U 1.1'!F8,NA())</f>
        <v>2</v>
      </c>
      <c r="S65" s="232" t="str">
        <f t="shared" si="3"/>
        <v/>
      </c>
      <c r="T65" s="111">
        <f>IF(P65="X",'U 1.1'!E8,NA())</f>
        <v>2</v>
      </c>
      <c r="U65" s="717"/>
      <c r="V65" s="716"/>
      <c r="W65" s="716"/>
      <c r="X65" s="85">
        <f t="shared" si="0"/>
        <v>2</v>
      </c>
      <c r="Y65" s="85">
        <f t="shared" si="4"/>
        <v>2</v>
      </c>
      <c r="Z65" s="715"/>
      <c r="AB65" s="488"/>
      <c r="AC65" s="781" t="s">
        <v>387</v>
      </c>
      <c r="AD65" s="782"/>
    </row>
    <row r="66" spans="1:31" ht="15" customHeight="1" x14ac:dyDescent="0.3">
      <c r="A66" s="30"/>
      <c r="B66" s="743"/>
      <c r="C66" s="577"/>
      <c r="D66" s="577"/>
      <c r="E66" s="577"/>
      <c r="F66" s="747"/>
      <c r="G66" s="740"/>
      <c r="H66" s="419">
        <v>3</v>
      </c>
      <c r="I66" s="420" t="str">
        <f t="shared" si="15"/>
        <v>U 1.1.3</v>
      </c>
      <c r="J66" s="421" t="str">
        <f>'U 1.1'!C9</f>
        <v>Energieverbrauchsmonitoring</v>
      </c>
      <c r="K66" s="438"/>
      <c r="L66" s="438"/>
      <c r="M66" s="438"/>
      <c r="N66" s="441"/>
      <c r="O66" s="442"/>
      <c r="P66" s="192">
        <f>'U 1.1'!D9</f>
        <v>0</v>
      </c>
      <c r="Q66" s="105">
        <f t="shared" si="2"/>
        <v>-0.1</v>
      </c>
      <c r="R66" s="112" t="e">
        <f>IF(P66="X",'U 1.1'!F9,NA())</f>
        <v>#N/A</v>
      </c>
      <c r="S66" s="233">
        <f t="shared" si="3"/>
        <v>2</v>
      </c>
      <c r="T66" s="112" t="e">
        <f>IF(P66="X",'U 1.1'!E9,NA())</f>
        <v>#N/A</v>
      </c>
      <c r="U66" s="717"/>
      <c r="V66" s="716"/>
      <c r="W66" s="716"/>
      <c r="X66" s="85">
        <f t="shared" si="0"/>
        <v>-0.1</v>
      </c>
      <c r="Y66" s="85">
        <f t="shared" si="4"/>
        <v>-0.1</v>
      </c>
      <c r="Z66" s="715"/>
      <c r="AB66" s="488"/>
      <c r="AC66" s="781" t="s">
        <v>387</v>
      </c>
      <c r="AD66" s="782"/>
    </row>
    <row r="67" spans="1:31" ht="15" customHeight="1" x14ac:dyDescent="0.3">
      <c r="A67" s="30"/>
      <c r="B67" s="743"/>
      <c r="C67" s="577"/>
      <c r="D67" s="577"/>
      <c r="E67" s="577"/>
      <c r="F67" s="745" t="s">
        <v>54</v>
      </c>
      <c r="G67" s="740" t="s">
        <v>125</v>
      </c>
      <c r="H67" s="427">
        <v>1</v>
      </c>
      <c r="I67" s="428" t="str">
        <f>CONCATENATE($F$67,".",H67)</f>
        <v>U 1.2.1</v>
      </c>
      <c r="J67" s="429" t="str">
        <f>'U 1.2'!C7</f>
        <v>Effiziente Flächennutzung</v>
      </c>
      <c r="K67" s="430"/>
      <c r="L67" s="430"/>
      <c r="M67" s="430"/>
      <c r="N67" s="433"/>
      <c r="O67" s="434"/>
      <c r="P67" s="196" t="str">
        <f>'U 1.2'!D7</f>
        <v>X</v>
      </c>
      <c r="Q67" s="104">
        <f t="shared" si="2"/>
        <v>1</v>
      </c>
      <c r="R67" s="110">
        <f>IF(P67="X",'U 1.2'!F7,NA())</f>
        <v>1</v>
      </c>
      <c r="S67" s="234" t="str">
        <f t="shared" si="3"/>
        <v/>
      </c>
      <c r="T67" s="110">
        <f>IF(P67="X",'U 1.2'!E7,NA())</f>
        <v>1</v>
      </c>
      <c r="U67" s="717">
        <f>IF(V67=W67,NA(),(_xlfn.IFNA(T67,0)+_xlfn.IFNA(T68,0))/(W67-V67))</f>
        <v>1</v>
      </c>
      <c r="V67" s="716">
        <f>COUNTIF(T67:T68,NA())</f>
        <v>0</v>
      </c>
      <c r="W67" s="716">
        <v>2</v>
      </c>
      <c r="X67" s="85">
        <f t="shared" si="0"/>
        <v>1</v>
      </c>
      <c r="Y67" s="85">
        <f t="shared" si="4"/>
        <v>1</v>
      </c>
      <c r="Z67" s="715"/>
      <c r="AB67" s="488"/>
      <c r="AC67" s="779" t="s">
        <v>395</v>
      </c>
      <c r="AD67" s="780"/>
    </row>
    <row r="68" spans="1:31" ht="15" customHeight="1" x14ac:dyDescent="0.3">
      <c r="A68" s="30"/>
      <c r="B68" s="743"/>
      <c r="C68" s="577"/>
      <c r="D68" s="577"/>
      <c r="E68" s="577"/>
      <c r="F68" s="747"/>
      <c r="G68" s="740"/>
      <c r="H68" s="419">
        <v>2</v>
      </c>
      <c r="I68" s="420" t="str">
        <f>CONCATENATE($F$67,".",H68)</f>
        <v>U 1.2.2</v>
      </c>
      <c r="J68" s="421" t="str">
        <f>'U 1.2'!C8</f>
        <v>Schonender Umgang mit Boden</v>
      </c>
      <c r="K68" s="422"/>
      <c r="L68" s="422"/>
      <c r="M68" s="422"/>
      <c r="N68" s="423"/>
      <c r="O68" s="424"/>
      <c r="P68" s="192" t="str">
        <f>'U 1.2'!D8</f>
        <v>X</v>
      </c>
      <c r="Q68" s="105">
        <f t="shared" si="2"/>
        <v>0.1</v>
      </c>
      <c r="R68" s="112">
        <f>IF(P68="X",'U 1.2'!F8,NA())</f>
        <v>0</v>
      </c>
      <c r="S68" s="233" t="str">
        <f t="shared" si="3"/>
        <v/>
      </c>
      <c r="T68" s="112">
        <f>IF(P68="X",'U 1.2'!E8,NA())</f>
        <v>1</v>
      </c>
      <c r="U68" s="717"/>
      <c r="V68" s="716"/>
      <c r="W68" s="716"/>
      <c r="X68" s="85">
        <f t="shared" si="0"/>
        <v>0.1</v>
      </c>
      <c r="Y68" s="85">
        <f t="shared" si="4"/>
        <v>1</v>
      </c>
      <c r="Z68" s="715"/>
      <c r="AB68" s="488"/>
      <c r="AC68" s="781" t="s">
        <v>403</v>
      </c>
      <c r="AD68" s="782"/>
    </row>
    <row r="69" spans="1:31" ht="15" customHeight="1" x14ac:dyDescent="0.3">
      <c r="A69" s="30"/>
      <c r="B69" s="743"/>
      <c r="C69" s="577"/>
      <c r="D69" s="577"/>
      <c r="E69" s="577"/>
      <c r="F69" s="745" t="s">
        <v>55</v>
      </c>
      <c r="G69" s="740" t="s">
        <v>328</v>
      </c>
      <c r="H69" s="427">
        <v>1</v>
      </c>
      <c r="I69" s="428" t="str">
        <f>CONCATENATE($F$69,".",H69)</f>
        <v>U 1.3.1</v>
      </c>
      <c r="J69" s="429" t="str">
        <f>'U 1.3'!C7</f>
        <v>Untersuchung KbS-Standorte (Kataster der belasteten Standorte)</v>
      </c>
      <c r="K69" s="430"/>
      <c r="L69" s="430"/>
      <c r="M69" s="430"/>
      <c r="N69" s="433"/>
      <c r="O69" s="434"/>
      <c r="P69" s="196" t="str">
        <f>'U 1.3'!D7</f>
        <v>X</v>
      </c>
      <c r="Q69" s="104">
        <f t="shared" si="2"/>
        <v>1</v>
      </c>
      <c r="R69" s="110">
        <f>IF(P69="X",'U 1.3'!F7,NA())</f>
        <v>1</v>
      </c>
      <c r="S69" s="234" t="str">
        <f t="shared" si="3"/>
        <v/>
      </c>
      <c r="T69" s="110">
        <f>IF(P69="X",'U 1.3'!E7,NA())</f>
        <v>2</v>
      </c>
      <c r="U69" s="717">
        <f>IF(V69=W69,NA(),(_xlfn.IFNA(T69,0)+_xlfn.IFNA(T70,0))/(W69-V69))</f>
        <v>2</v>
      </c>
      <c r="V69" s="716">
        <f>COUNTIF(T69:T70,NA())</f>
        <v>1</v>
      </c>
      <c r="W69" s="716">
        <v>2</v>
      </c>
      <c r="X69" s="85">
        <f t="shared" si="0"/>
        <v>1</v>
      </c>
      <c r="Y69" s="85">
        <f t="shared" si="4"/>
        <v>2</v>
      </c>
      <c r="Z69" s="715"/>
      <c r="AB69" s="488"/>
      <c r="AC69" s="779" t="s">
        <v>390</v>
      </c>
      <c r="AD69" s="780"/>
    </row>
    <row r="70" spans="1:31" ht="15" customHeight="1" x14ac:dyDescent="0.3">
      <c r="A70" s="30"/>
      <c r="B70" s="743"/>
      <c r="C70" s="577"/>
      <c r="D70" s="577"/>
      <c r="E70" s="577"/>
      <c r="F70" s="746"/>
      <c r="G70" s="740"/>
      <c r="H70" s="419">
        <v>2</v>
      </c>
      <c r="I70" s="420" t="str">
        <f>CONCATENATE($F$69,".",H70)</f>
        <v>U 1.3.2</v>
      </c>
      <c r="J70" s="421" t="str">
        <f>'U 1.3'!C8</f>
        <v>Bauliche Eingriffe auf KbS-Standorten</v>
      </c>
      <c r="K70" s="438"/>
      <c r="L70" s="438"/>
      <c r="M70" s="438"/>
      <c r="N70" s="441"/>
      <c r="O70" s="442"/>
      <c r="P70" s="191">
        <f>'U 1.3'!D8</f>
        <v>0</v>
      </c>
      <c r="Q70" s="106">
        <f t="shared" si="2"/>
        <v>-0.1</v>
      </c>
      <c r="R70" s="111" t="e">
        <f>IF(P70="X",'U 1.3'!F8,NA())</f>
        <v>#N/A</v>
      </c>
      <c r="S70" s="232">
        <f t="shared" si="3"/>
        <v>2</v>
      </c>
      <c r="T70" s="111" t="e">
        <f>IF(P70="X",'U 1.3'!E8,NA())</f>
        <v>#N/A</v>
      </c>
      <c r="U70" s="717"/>
      <c r="V70" s="716"/>
      <c r="W70" s="716"/>
      <c r="X70" s="85">
        <f t="shared" si="0"/>
        <v>-0.1</v>
      </c>
      <c r="Y70" s="85">
        <f t="shared" si="4"/>
        <v>-0.1</v>
      </c>
      <c r="Z70" s="715"/>
      <c r="AB70" s="488"/>
      <c r="AC70" s="781" t="s">
        <v>390</v>
      </c>
      <c r="AD70" s="782"/>
    </row>
    <row r="71" spans="1:31" ht="15" customHeight="1" x14ac:dyDescent="0.3">
      <c r="A71" s="30"/>
      <c r="B71" s="743"/>
      <c r="C71" s="577"/>
      <c r="D71" s="577"/>
      <c r="E71" s="577"/>
      <c r="F71" s="745" t="s">
        <v>68</v>
      </c>
      <c r="G71" s="740" t="s">
        <v>101</v>
      </c>
      <c r="H71" s="427">
        <v>1</v>
      </c>
      <c r="I71" s="428" t="str">
        <f>CONCATENATE($F$71,".",H71)</f>
        <v>U 1.4.1</v>
      </c>
      <c r="J71" s="429" t="str">
        <f>'U 1.4'!C7</f>
        <v>Unverschmutzte Abfälle</v>
      </c>
      <c r="K71" s="435"/>
      <c r="L71" s="435"/>
      <c r="M71" s="435"/>
      <c r="N71" s="436"/>
      <c r="O71" s="437"/>
      <c r="P71" s="196" t="str">
        <f>'U 1.4'!D7</f>
        <v>X</v>
      </c>
      <c r="Q71" s="104">
        <f t="shared" si="2"/>
        <v>2</v>
      </c>
      <c r="R71" s="110">
        <f>IF(P71="X",'U 1.4'!F7,NA())</f>
        <v>2</v>
      </c>
      <c r="S71" s="234" t="str">
        <f t="shared" si="3"/>
        <v/>
      </c>
      <c r="T71" s="110">
        <f>IF(P71="X",'U 1.4'!E7,NA())</f>
        <v>2</v>
      </c>
      <c r="U71" s="717">
        <f>IF(V71=W71,NA(),(_xlfn.IFNA(T71,0)+_xlfn.IFNA(T72,0))/(W71-V71))</f>
        <v>2</v>
      </c>
      <c r="V71" s="716">
        <f>COUNTIF(T71:T72,NA())</f>
        <v>1</v>
      </c>
      <c r="W71" s="716">
        <v>2</v>
      </c>
      <c r="X71" s="85">
        <f t="shared" si="0"/>
        <v>2</v>
      </c>
      <c r="Y71" s="85">
        <f t="shared" si="4"/>
        <v>2</v>
      </c>
      <c r="Z71" s="715"/>
      <c r="AB71" s="488"/>
      <c r="AC71" s="789" t="s">
        <v>404</v>
      </c>
      <c r="AD71" s="790"/>
    </row>
    <row r="72" spans="1:31" ht="15" customHeight="1" x14ac:dyDescent="0.3">
      <c r="A72" s="30"/>
      <c r="B72" s="743"/>
      <c r="C72" s="577"/>
      <c r="D72" s="577"/>
      <c r="E72" s="577"/>
      <c r="F72" s="747"/>
      <c r="G72" s="740"/>
      <c r="H72" s="419">
        <v>2</v>
      </c>
      <c r="I72" s="420" t="str">
        <f>CONCATENATE($F$71,".",H72)</f>
        <v>U 1.4.2</v>
      </c>
      <c r="J72" s="421" t="str">
        <f>'U 1.4'!C8</f>
        <v>Belastete Abfälle</v>
      </c>
      <c r="K72" s="422"/>
      <c r="L72" s="422"/>
      <c r="M72" s="422"/>
      <c r="N72" s="423"/>
      <c r="O72" s="424"/>
      <c r="P72" s="192">
        <f>'U 1.4'!D8</f>
        <v>0</v>
      </c>
      <c r="Q72" s="105">
        <f t="shared" si="2"/>
        <v>-0.1</v>
      </c>
      <c r="R72" s="112" t="e">
        <f>IF(P72="X",'U 1.4'!F8,NA())</f>
        <v>#N/A</v>
      </c>
      <c r="S72" s="233">
        <f t="shared" si="3"/>
        <v>2</v>
      </c>
      <c r="T72" s="112" t="e">
        <f>IF(P72="X",'U 1.4'!E8,NA())</f>
        <v>#N/A</v>
      </c>
      <c r="U72" s="717"/>
      <c r="V72" s="716"/>
      <c r="W72" s="716"/>
      <c r="X72" s="85">
        <f t="shared" si="0"/>
        <v>-0.1</v>
      </c>
      <c r="Y72" s="85">
        <f t="shared" si="4"/>
        <v>-0.1</v>
      </c>
      <c r="Z72" s="715"/>
      <c r="AB72" s="488"/>
      <c r="AC72" s="700"/>
      <c r="AD72" s="701"/>
    </row>
    <row r="73" spans="1:31" ht="15" customHeight="1" x14ac:dyDescent="0.3">
      <c r="A73" s="30"/>
      <c r="B73" s="743"/>
      <c r="C73" s="577"/>
      <c r="D73" s="577"/>
      <c r="E73" s="577"/>
      <c r="F73" s="745" t="s">
        <v>69</v>
      </c>
      <c r="G73" s="740" t="s">
        <v>64</v>
      </c>
      <c r="H73" s="427">
        <v>1</v>
      </c>
      <c r="I73" s="428" t="str">
        <f>CONCATENATE($F$73,".",H73)</f>
        <v>U 1.5.1</v>
      </c>
      <c r="J73" s="429" t="str">
        <f>'U 1.5'!C7</f>
        <v>Ressourceneffizienz</v>
      </c>
      <c r="K73" s="435"/>
      <c r="L73" s="435"/>
      <c r="M73" s="435"/>
      <c r="N73" s="436"/>
      <c r="O73" s="437"/>
      <c r="P73" s="196" t="str">
        <f>'U 1.5'!D7</f>
        <v>X</v>
      </c>
      <c r="Q73" s="104">
        <f t="shared" si="2"/>
        <v>1</v>
      </c>
      <c r="R73" s="110">
        <f>IF(P73="X",'U 1.5'!F7,NA())</f>
        <v>1</v>
      </c>
      <c r="S73" s="234" t="str">
        <f t="shared" si="3"/>
        <v/>
      </c>
      <c r="T73" s="110">
        <f>IF(P73="X",'U 1.5'!E7,NA())</f>
        <v>1</v>
      </c>
      <c r="U73" s="717">
        <f>IF(V73=W73,NA(),(_xlfn.IFNA(T73,0)+_xlfn.IFNA(T74,0)+_xlfn.IFNA(T75,0))/(W73-V73))</f>
        <v>1</v>
      </c>
      <c r="V73" s="716">
        <f>COUNTIF(T73:T75,NA())</f>
        <v>0</v>
      </c>
      <c r="W73" s="716">
        <v>3</v>
      </c>
      <c r="X73" s="85">
        <f t="shared" si="0"/>
        <v>1</v>
      </c>
      <c r="Y73" s="85">
        <f t="shared" si="4"/>
        <v>1</v>
      </c>
      <c r="Z73" s="715"/>
      <c r="AB73" s="488"/>
      <c r="AC73" s="700"/>
      <c r="AD73" s="701"/>
    </row>
    <row r="74" spans="1:31" ht="15" customHeight="1" x14ac:dyDescent="0.3">
      <c r="A74" s="30"/>
      <c r="B74" s="743"/>
      <c r="C74" s="577"/>
      <c r="D74" s="577"/>
      <c r="E74" s="577"/>
      <c r="F74" s="746"/>
      <c r="G74" s="740"/>
      <c r="H74" s="408">
        <v>2</v>
      </c>
      <c r="I74" s="409" t="str">
        <f>CONCATENATE($F$73,".",H74)</f>
        <v>U 1.5.2</v>
      </c>
      <c r="J74" s="410" t="str">
        <f>'U 1.5'!C8</f>
        <v>Ökologisch verantwortlicher Betrieb und Unterhalt</v>
      </c>
      <c r="K74" s="416"/>
      <c r="L74" s="416"/>
      <c r="M74" s="416"/>
      <c r="N74" s="417"/>
      <c r="O74" s="418"/>
      <c r="P74" s="191" t="str">
        <f>'U 1.5'!D8</f>
        <v>X</v>
      </c>
      <c r="Q74" s="106">
        <f t="shared" si="2"/>
        <v>1</v>
      </c>
      <c r="R74" s="111">
        <f>IF(P74="X",'U 1.5'!F8,NA())</f>
        <v>1</v>
      </c>
      <c r="S74" s="232" t="str">
        <f t="shared" si="3"/>
        <v/>
      </c>
      <c r="T74" s="111">
        <f>IF(P74="X",'U 1.5'!E8,NA())</f>
        <v>1</v>
      </c>
      <c r="U74" s="717"/>
      <c r="V74" s="716"/>
      <c r="W74" s="716"/>
      <c r="X74" s="85">
        <f t="shared" si="0"/>
        <v>1</v>
      </c>
      <c r="Y74" s="85">
        <f t="shared" si="4"/>
        <v>1</v>
      </c>
      <c r="Z74" s="715"/>
      <c r="AB74" s="488"/>
      <c r="AC74" s="700"/>
      <c r="AD74" s="701"/>
    </row>
    <row r="75" spans="1:31" ht="15" customHeight="1" x14ac:dyDescent="0.3">
      <c r="A75" s="30"/>
      <c r="B75" s="743"/>
      <c r="C75" s="577"/>
      <c r="D75" s="582"/>
      <c r="E75" s="582"/>
      <c r="F75" s="747"/>
      <c r="G75" s="740"/>
      <c r="H75" s="419">
        <v>3</v>
      </c>
      <c r="I75" s="420" t="str">
        <f>CONCATENATE($F$73,".",H75)</f>
        <v>U 1.5.3</v>
      </c>
      <c r="J75" s="421" t="str">
        <f>'U 1.5'!C9</f>
        <v>Rückbaubarkeit</v>
      </c>
      <c r="K75" s="422"/>
      <c r="L75" s="422"/>
      <c r="M75" s="422"/>
      <c r="N75" s="423"/>
      <c r="O75" s="424"/>
      <c r="P75" s="192" t="str">
        <f>'U 1.5'!D9</f>
        <v>X</v>
      </c>
      <c r="Q75" s="105">
        <f t="shared" si="2"/>
        <v>0.1</v>
      </c>
      <c r="R75" s="112">
        <f>IF(P75="X",'U 1.5'!F9,NA())</f>
        <v>0</v>
      </c>
      <c r="S75" s="233" t="str">
        <f t="shared" si="3"/>
        <v/>
      </c>
      <c r="T75" s="112">
        <f>IF(P75="X",'U 1.5'!E9,NA())</f>
        <v>1</v>
      </c>
      <c r="U75" s="717"/>
      <c r="V75" s="716"/>
      <c r="W75" s="716"/>
      <c r="X75" s="85">
        <f t="shared" si="0"/>
        <v>0.1</v>
      </c>
      <c r="Y75" s="85">
        <f t="shared" si="4"/>
        <v>1</v>
      </c>
      <c r="Z75" s="715"/>
      <c r="AB75" s="488"/>
      <c r="AC75" s="787"/>
      <c r="AD75" s="788"/>
    </row>
    <row r="76" spans="1:31" ht="15" customHeight="1" x14ac:dyDescent="0.3">
      <c r="A76" s="30"/>
      <c r="B76" s="743"/>
      <c r="C76" s="577"/>
      <c r="D76" s="751" t="s">
        <v>128</v>
      </c>
      <c r="E76" s="751" t="s">
        <v>359</v>
      </c>
      <c r="F76" s="745" t="s">
        <v>56</v>
      </c>
      <c r="G76" s="740" t="s">
        <v>59</v>
      </c>
      <c r="H76" s="427">
        <v>1</v>
      </c>
      <c r="I76" s="428" t="str">
        <f>CONCATENATE($F$76,".",H76)</f>
        <v>U 2.1.1</v>
      </c>
      <c r="J76" s="429" t="str">
        <f>'U 2.1'!C7</f>
        <v>Emissionen</v>
      </c>
      <c r="K76" s="435"/>
      <c r="L76" s="435"/>
      <c r="M76" s="435"/>
      <c r="N76" s="433"/>
      <c r="O76" s="434"/>
      <c r="P76" s="196" t="str">
        <f>'U 2.1'!D7</f>
        <v>X</v>
      </c>
      <c r="Q76" s="104">
        <f t="shared" si="2"/>
        <v>2</v>
      </c>
      <c r="R76" s="110">
        <f>IF(P76="X",'U 2.1'!F7,NA())</f>
        <v>2</v>
      </c>
      <c r="S76" s="234" t="str">
        <f t="shared" si="3"/>
        <v/>
      </c>
      <c r="T76" s="110">
        <f>IF(P76="X",'U 2.1'!E7,NA())</f>
        <v>2</v>
      </c>
      <c r="U76" s="717" t="e">
        <f>IF(V76=W76,NA(),SUMIF(T76:T78,"&lt;&gt;#N/A")/(W76-V76))</f>
        <v>#N/A</v>
      </c>
      <c r="V76" s="716">
        <f>COUNTIF(T76:T78,NA())</f>
        <v>1</v>
      </c>
      <c r="W76" s="716">
        <v>3</v>
      </c>
      <c r="X76" s="85">
        <f t="shared" si="0"/>
        <v>2</v>
      </c>
      <c r="Y76" s="85">
        <f t="shared" si="4"/>
        <v>2</v>
      </c>
      <c r="Z76" s="715"/>
      <c r="AB76" s="488"/>
      <c r="AC76" s="779" t="s">
        <v>395</v>
      </c>
      <c r="AD76" s="780"/>
      <c r="AE76" s="40"/>
    </row>
    <row r="77" spans="1:31" ht="15" customHeight="1" x14ac:dyDescent="0.3">
      <c r="A77" s="30"/>
      <c r="B77" s="743"/>
      <c r="C77" s="577"/>
      <c r="D77" s="577"/>
      <c r="E77" s="577"/>
      <c r="F77" s="746"/>
      <c r="G77" s="740"/>
      <c r="H77" s="408">
        <v>2</v>
      </c>
      <c r="I77" s="409" t="str">
        <f>CONCATENATE($F$76,".",H77)</f>
        <v>U 2.1.2</v>
      </c>
      <c r="J77" s="410" t="str">
        <f>'U 2.1'!C8</f>
        <v>Kompensation von Treibhausgasemissionen</v>
      </c>
      <c r="K77" s="416"/>
      <c r="L77" s="416"/>
      <c r="M77" s="416"/>
      <c r="N77" s="414"/>
      <c r="O77" s="415"/>
      <c r="P77" s="191" t="str">
        <f>'U 2.1'!D8</f>
        <v>X</v>
      </c>
      <c r="Q77" s="106">
        <f t="shared" si="2"/>
        <v>2</v>
      </c>
      <c r="R77" s="111">
        <f>IF(P77="X",'U 2.1'!F8,NA())</f>
        <v>2</v>
      </c>
      <c r="S77" s="232" t="str">
        <f t="shared" si="3"/>
        <v/>
      </c>
      <c r="T77" s="111">
        <f>IF(P77="X",'U 2.1'!E8,NA())</f>
        <v>2</v>
      </c>
      <c r="U77" s="717"/>
      <c r="V77" s="716"/>
      <c r="W77" s="716"/>
      <c r="X77" s="85">
        <f t="shared" si="0"/>
        <v>2</v>
      </c>
      <c r="Y77" s="85">
        <f t="shared" si="4"/>
        <v>2</v>
      </c>
      <c r="Z77" s="715"/>
      <c r="AB77" s="488"/>
      <c r="AC77" s="781" t="s">
        <v>395</v>
      </c>
      <c r="AD77" s="782"/>
    </row>
    <row r="78" spans="1:31" ht="15" customHeight="1" x14ac:dyDescent="0.3">
      <c r="A78" s="30"/>
      <c r="B78" s="743"/>
      <c r="C78" s="577"/>
      <c r="D78" s="577"/>
      <c r="E78" s="577"/>
      <c r="F78" s="747"/>
      <c r="G78" s="740"/>
      <c r="H78" s="419">
        <v>3</v>
      </c>
      <c r="I78" s="420" t="str">
        <f>CONCATENATE($F$76,".",H78)</f>
        <v>U 2.1.3</v>
      </c>
      <c r="J78" s="421" t="str">
        <f>'U 2.1'!C9</f>
        <v>Hitzeinsel-Effekt</v>
      </c>
      <c r="K78" s="422"/>
      <c r="L78" s="422"/>
      <c r="M78" s="422"/>
      <c r="N78" s="441"/>
      <c r="O78" s="442"/>
      <c r="P78" s="192">
        <f>'U 2.1'!D9</f>
        <v>0</v>
      </c>
      <c r="Q78" s="105">
        <f t="shared" si="2"/>
        <v>-0.1</v>
      </c>
      <c r="R78" s="112" t="e">
        <f>IF(P78="X",'U 2.1'!F9,NA())</f>
        <v>#N/A</v>
      </c>
      <c r="S78" s="233">
        <f t="shared" si="3"/>
        <v>2</v>
      </c>
      <c r="T78" s="112" t="e">
        <f>IF(P78="X",'U 2.1'!E9,NA())</f>
        <v>#N/A</v>
      </c>
      <c r="U78" s="717"/>
      <c r="V78" s="716"/>
      <c r="W78" s="716"/>
      <c r="X78" s="85">
        <f t="shared" si="0"/>
        <v>-0.1</v>
      </c>
      <c r="Y78" s="85">
        <f t="shared" si="4"/>
        <v>-0.1</v>
      </c>
      <c r="Z78" s="715"/>
      <c r="AB78" s="488"/>
      <c r="AC78" s="781" t="s">
        <v>395</v>
      </c>
      <c r="AD78" s="782"/>
    </row>
    <row r="79" spans="1:31" ht="16.5" customHeight="1" x14ac:dyDescent="0.3">
      <c r="A79" s="30"/>
      <c r="B79" s="743"/>
      <c r="C79" s="577"/>
      <c r="D79" s="577"/>
      <c r="E79" s="577"/>
      <c r="F79" s="745" t="s">
        <v>57</v>
      </c>
      <c r="G79" s="740" t="s">
        <v>16</v>
      </c>
      <c r="H79" s="427">
        <v>1</v>
      </c>
      <c r="I79" s="428" t="str">
        <f>CONCATENATE($F$79,".",H79)</f>
        <v>U 2.2.1</v>
      </c>
      <c r="J79" s="429" t="str">
        <f>'U 2.2'!C7</f>
        <v>Luftschadstoffe und Gerüche</v>
      </c>
      <c r="K79" s="435"/>
      <c r="L79" s="435"/>
      <c r="M79" s="435"/>
      <c r="N79" s="436"/>
      <c r="O79" s="437"/>
      <c r="P79" s="196" t="str">
        <f>'U 2.2'!D7</f>
        <v>X</v>
      </c>
      <c r="Q79" s="104">
        <f t="shared" si="2"/>
        <v>1</v>
      </c>
      <c r="R79" s="110">
        <f>IF(P79="X",'U 2.2'!F7,NA())</f>
        <v>1</v>
      </c>
      <c r="S79" s="234" t="str">
        <f t="shared" si="3"/>
        <v/>
      </c>
      <c r="T79" s="110">
        <f>IF(P79="X",'U 2.2'!E7,NA())</f>
        <v>2</v>
      </c>
      <c r="U79" s="717">
        <f>IF(V79=W79,NA(),(_xlfn.IFNA(T79,0)+_xlfn.IFNA(T80,0)+_xlfn.IFNA(T81,0)+_xlfn.IFNA(T82,0))/(W79-V79))</f>
        <v>1.3333333333333333</v>
      </c>
      <c r="V79" s="716">
        <f>COUNTIF(T79:T82,NA())</f>
        <v>1</v>
      </c>
      <c r="W79" s="716">
        <v>4</v>
      </c>
      <c r="X79" s="85">
        <f t="shared" si="0"/>
        <v>1</v>
      </c>
      <c r="Y79" s="85">
        <f t="shared" si="4"/>
        <v>2</v>
      </c>
      <c r="Z79" s="715"/>
      <c r="AB79" s="488"/>
      <c r="AC79" s="789" t="s">
        <v>407</v>
      </c>
      <c r="AD79" s="790"/>
    </row>
    <row r="80" spans="1:31" ht="15" customHeight="1" x14ac:dyDescent="0.3">
      <c r="A80" s="30"/>
      <c r="B80" s="743"/>
      <c r="C80" s="577"/>
      <c r="D80" s="577"/>
      <c r="E80" s="577"/>
      <c r="F80" s="746"/>
      <c r="G80" s="740"/>
      <c r="H80" s="408">
        <v>2</v>
      </c>
      <c r="I80" s="409" t="str">
        <f>CONCATENATE($F$79,".",H80)</f>
        <v>U 2.2.2</v>
      </c>
      <c r="J80" s="410" t="str">
        <f>'U 2.2'!C8</f>
        <v>Lärm und Erschütterungen</v>
      </c>
      <c r="K80" s="416"/>
      <c r="L80" s="416"/>
      <c r="M80" s="416"/>
      <c r="N80" s="417"/>
      <c r="O80" s="418"/>
      <c r="P80" s="191" t="str">
        <f>'U 2.2'!D8</f>
        <v>X</v>
      </c>
      <c r="Q80" s="106">
        <f t="shared" ref="Q80:Q91" si="16">IF(ISNA(R80),-0.1,IF(R80=0,0.1,R80))</f>
        <v>1</v>
      </c>
      <c r="R80" s="111">
        <f>IF(P80="X",'U 2.2'!F8,NA())</f>
        <v>1</v>
      </c>
      <c r="S80" s="232" t="str">
        <f t="shared" ref="S80:S91" si="17">IF(ISNA(R80),2,"")</f>
        <v/>
      </c>
      <c r="T80" s="111">
        <f>IF(P80="X",'U 2.2'!E8,NA())</f>
        <v>1</v>
      </c>
      <c r="U80" s="717"/>
      <c r="V80" s="716"/>
      <c r="W80" s="716"/>
      <c r="X80" s="85">
        <f t="shared" si="0"/>
        <v>1</v>
      </c>
      <c r="Y80" s="85">
        <f t="shared" si="4"/>
        <v>1</v>
      </c>
      <c r="Z80" s="715"/>
      <c r="AB80" s="488"/>
      <c r="AC80" s="700"/>
      <c r="AD80" s="701"/>
    </row>
    <row r="81" spans="1:30" ht="15" customHeight="1" x14ac:dyDescent="0.3">
      <c r="A81" s="30"/>
      <c r="B81" s="743"/>
      <c r="C81" s="577"/>
      <c r="D81" s="577"/>
      <c r="E81" s="577"/>
      <c r="F81" s="746"/>
      <c r="G81" s="740"/>
      <c r="H81" s="408">
        <v>3</v>
      </c>
      <c r="I81" s="409" t="str">
        <f>CONCATENATE($F$79,".",H81)</f>
        <v>U 2.2.3</v>
      </c>
      <c r="J81" s="410" t="str">
        <f>'U 2.2'!C9</f>
        <v>Nichtionisierende Strahlung (NIS)</v>
      </c>
      <c r="K81" s="416"/>
      <c r="L81" s="416"/>
      <c r="M81" s="416"/>
      <c r="N81" s="417"/>
      <c r="O81" s="418"/>
      <c r="P81" s="191">
        <f>'U 2.2'!D9</f>
        <v>0</v>
      </c>
      <c r="Q81" s="106">
        <f t="shared" si="16"/>
        <v>-0.1</v>
      </c>
      <c r="R81" s="111" t="e">
        <f>IF(P81="X",'U 2.2'!F9,NA())</f>
        <v>#N/A</v>
      </c>
      <c r="S81" s="232">
        <f t="shared" si="17"/>
        <v>2</v>
      </c>
      <c r="T81" s="111" t="e">
        <f>IF(P81="X",'U 2.2'!E9,NA())</f>
        <v>#N/A</v>
      </c>
      <c r="U81" s="717"/>
      <c r="V81" s="716"/>
      <c r="W81" s="716"/>
      <c r="X81" s="85">
        <f t="shared" ref="X81:X91" si="18">IF(ISNA(R81),-0.1,IF(R81=0,0.1,R81))</f>
        <v>-0.1</v>
      </c>
      <c r="Y81" s="85">
        <f t="shared" si="4"/>
        <v>-0.1</v>
      </c>
      <c r="Z81" s="715"/>
      <c r="AB81" s="488"/>
      <c r="AC81" s="700"/>
      <c r="AD81" s="701"/>
    </row>
    <row r="82" spans="1:30" ht="15" customHeight="1" x14ac:dyDescent="0.3">
      <c r="A82" s="30"/>
      <c r="B82" s="743"/>
      <c r="C82" s="577"/>
      <c r="D82" s="577"/>
      <c r="E82" s="577"/>
      <c r="F82" s="747"/>
      <c r="G82" s="740"/>
      <c r="H82" s="419">
        <v>4</v>
      </c>
      <c r="I82" s="420" t="s">
        <v>332</v>
      </c>
      <c r="J82" s="421" t="str">
        <f>'U 2.2'!C10</f>
        <v>Hitze und Licht</v>
      </c>
      <c r="K82" s="422"/>
      <c r="L82" s="422"/>
      <c r="M82" s="422"/>
      <c r="N82" s="423"/>
      <c r="O82" s="424"/>
      <c r="P82" s="192" t="str">
        <f>'U 2.2'!D10</f>
        <v>X</v>
      </c>
      <c r="Q82" s="105">
        <f t="shared" ref="Q82" si="19">IF(ISNA(R82),-0.1,IF(R82=0,0.1,R82))</f>
        <v>1</v>
      </c>
      <c r="R82" s="112">
        <f>IF(P82="X",'U 2.2'!F10,NA())</f>
        <v>1</v>
      </c>
      <c r="S82" s="233" t="str">
        <f t="shared" si="17"/>
        <v/>
      </c>
      <c r="T82" s="112">
        <f>IF(P82="X",'U 2.2'!E10,NA())</f>
        <v>1</v>
      </c>
      <c r="U82" s="717"/>
      <c r="V82" s="716"/>
      <c r="W82" s="716"/>
      <c r="X82" s="85">
        <f t="shared" si="18"/>
        <v>1</v>
      </c>
      <c r="Y82" s="85">
        <f t="shared" ref="Y82:Y91" si="20">IF(ISNA(T82),-0.1,IF(T82=0,0.1,T82))</f>
        <v>1</v>
      </c>
      <c r="Z82" s="715"/>
      <c r="AB82" s="488"/>
      <c r="AC82" s="700"/>
      <c r="AD82" s="701"/>
    </row>
    <row r="83" spans="1:30" ht="15" customHeight="1" x14ac:dyDescent="0.3">
      <c r="A83" s="30"/>
      <c r="B83" s="743"/>
      <c r="C83" s="577"/>
      <c r="D83" s="577"/>
      <c r="E83" s="577"/>
      <c r="F83" s="745" t="s">
        <v>58</v>
      </c>
      <c r="G83" s="740" t="s">
        <v>61</v>
      </c>
      <c r="H83" s="427">
        <v>1</v>
      </c>
      <c r="I83" s="428" t="str">
        <f>CONCATENATE($F$83,".",H83)</f>
        <v>U 2.3.1</v>
      </c>
      <c r="J83" s="429" t="str">
        <f>'U 2.3'!C7</f>
        <v>Qualitative/stoffliche Auswirkungen auf Oberflächen- und Grundwasser</v>
      </c>
      <c r="K83" s="435"/>
      <c r="L83" s="435"/>
      <c r="M83" s="435"/>
      <c r="N83" s="436"/>
      <c r="O83" s="437"/>
      <c r="P83" s="191" t="str">
        <f>'U 2.3'!D7</f>
        <v>X</v>
      </c>
      <c r="Q83" s="107">
        <f t="shared" si="16"/>
        <v>1</v>
      </c>
      <c r="R83" s="111">
        <f>IF(P83="X",'U 2.3'!F7,NA())</f>
        <v>1</v>
      </c>
      <c r="S83" s="232" t="str">
        <f t="shared" si="17"/>
        <v/>
      </c>
      <c r="T83" s="111">
        <f>IF(P83="X",'U 2.3'!E7,NA())</f>
        <v>1</v>
      </c>
      <c r="U83" s="717">
        <f>IF(V83=W83,NA(),(_xlfn.IFNA(T83,0)+_xlfn.IFNA(T84,0)+_xlfn.IFNA(T85,0))/(W83-V83))</f>
        <v>1</v>
      </c>
      <c r="V83" s="716">
        <f>COUNTIF(T83:T85,NA())</f>
        <v>2</v>
      </c>
      <c r="W83" s="716">
        <v>3</v>
      </c>
      <c r="X83" s="85">
        <f t="shared" si="18"/>
        <v>1</v>
      </c>
      <c r="Y83" s="85">
        <f t="shared" si="20"/>
        <v>1</v>
      </c>
      <c r="Z83" s="715"/>
      <c r="AB83" s="488"/>
      <c r="AC83" s="700"/>
      <c r="AD83" s="701"/>
    </row>
    <row r="84" spans="1:30" ht="15" customHeight="1" x14ac:dyDescent="0.3">
      <c r="A84" s="30"/>
      <c r="B84" s="743"/>
      <c r="C84" s="577"/>
      <c r="D84" s="577"/>
      <c r="E84" s="577"/>
      <c r="F84" s="746"/>
      <c r="G84" s="740"/>
      <c r="H84" s="408">
        <v>2</v>
      </c>
      <c r="I84" s="409" t="str">
        <f>CONCATENATE($F$83,".",H84)</f>
        <v>U 2.3.2</v>
      </c>
      <c r="J84" s="410" t="str">
        <f>'U 2.3'!C8</f>
        <v>Speichervolumen, Gewässerraum, Durchfluss und Wasserkreislauf</v>
      </c>
      <c r="K84" s="416"/>
      <c r="L84" s="416"/>
      <c r="M84" s="416"/>
      <c r="N84" s="417"/>
      <c r="O84" s="418"/>
      <c r="P84" s="191">
        <f>'U 2.3'!D8</f>
        <v>0</v>
      </c>
      <c r="Q84" s="107">
        <f t="shared" si="16"/>
        <v>-0.1</v>
      </c>
      <c r="R84" s="111" t="e">
        <f>IF(P84="X",'U 2.3'!F8,NA())</f>
        <v>#N/A</v>
      </c>
      <c r="S84" s="232">
        <f t="shared" si="17"/>
        <v>2</v>
      </c>
      <c r="T84" s="111" t="e">
        <f>IF(P84="X",'U 2.3'!E8,NA())</f>
        <v>#N/A</v>
      </c>
      <c r="U84" s="717"/>
      <c r="V84" s="716"/>
      <c r="W84" s="716"/>
      <c r="X84" s="85">
        <f t="shared" si="18"/>
        <v>-0.1</v>
      </c>
      <c r="Y84" s="85">
        <f t="shared" si="20"/>
        <v>-0.1</v>
      </c>
      <c r="Z84" s="715"/>
      <c r="AB84" s="488"/>
      <c r="AC84" s="700"/>
      <c r="AD84" s="701"/>
    </row>
    <row r="85" spans="1:30" ht="15" customHeight="1" x14ac:dyDescent="0.3">
      <c r="A85" s="30"/>
      <c r="B85" s="743"/>
      <c r="C85" s="577"/>
      <c r="D85" s="577"/>
      <c r="E85" s="577"/>
      <c r="F85" s="747"/>
      <c r="G85" s="740"/>
      <c r="H85" s="419">
        <v>3</v>
      </c>
      <c r="I85" s="420" t="str">
        <f>CONCATENATE($F$83,".",H85)</f>
        <v>U 2.3.3</v>
      </c>
      <c r="J85" s="421" t="str">
        <f>'U 2.3'!C9</f>
        <v>Wasserverbrauch und Wasserbezug</v>
      </c>
      <c r="K85" s="422"/>
      <c r="L85" s="422"/>
      <c r="M85" s="422"/>
      <c r="N85" s="423"/>
      <c r="O85" s="424"/>
      <c r="P85" s="192">
        <f>'U 2.3'!D9</f>
        <v>0</v>
      </c>
      <c r="Q85" s="108">
        <f t="shared" si="16"/>
        <v>-0.1</v>
      </c>
      <c r="R85" s="112" t="e">
        <f>IF(P85="X",'U 2.3'!F9,NA())</f>
        <v>#N/A</v>
      </c>
      <c r="S85" s="233">
        <f t="shared" si="17"/>
        <v>2</v>
      </c>
      <c r="T85" s="112" t="e">
        <f>IF(P85="X",'U 2.3'!E9,NA())</f>
        <v>#N/A</v>
      </c>
      <c r="U85" s="717"/>
      <c r="V85" s="716"/>
      <c r="W85" s="716"/>
      <c r="X85" s="85">
        <f t="shared" si="18"/>
        <v>-0.1</v>
      </c>
      <c r="Y85" s="85">
        <f t="shared" si="20"/>
        <v>-0.1</v>
      </c>
      <c r="Z85" s="715"/>
      <c r="AB85" s="488"/>
      <c r="AC85" s="700"/>
      <c r="AD85" s="701"/>
    </row>
    <row r="86" spans="1:30" ht="15" customHeight="1" x14ac:dyDescent="0.3">
      <c r="A86" s="30"/>
      <c r="B86" s="743"/>
      <c r="C86" s="577"/>
      <c r="D86" s="577"/>
      <c r="E86" s="577"/>
      <c r="F86" s="748" t="s">
        <v>60</v>
      </c>
      <c r="G86" s="740" t="s">
        <v>62</v>
      </c>
      <c r="H86" s="427">
        <v>1</v>
      </c>
      <c r="I86" s="428" t="str">
        <f>CONCATENATE($F$86,".",H86)</f>
        <v>U 2.4.1</v>
      </c>
      <c r="J86" s="429" t="str">
        <f>'U 2.4'!C7</f>
        <v>Erhalt und Aufwertung von Natur- und Landschaftselementen</v>
      </c>
      <c r="K86" s="435"/>
      <c r="L86" s="435"/>
      <c r="M86" s="435"/>
      <c r="N86" s="436"/>
      <c r="O86" s="437"/>
      <c r="P86" s="196" t="str">
        <f>'U 2.4'!D7</f>
        <v>X</v>
      </c>
      <c r="Q86" s="104">
        <f t="shared" si="16"/>
        <v>0.1</v>
      </c>
      <c r="R86" s="110">
        <f>IF(P86="X",'U 2.4'!F7,NA())</f>
        <v>0</v>
      </c>
      <c r="S86" s="234" t="str">
        <f t="shared" si="17"/>
        <v/>
      </c>
      <c r="T86" s="110">
        <f>IF(P86="X",'U 2.4'!E7,NA())</f>
        <v>1</v>
      </c>
      <c r="U86" s="717">
        <f>IF(V86=W86,NA(),(_xlfn.IFNA(T86,0)+_xlfn.IFNA(T87,0)+_xlfn.IFNA(T88,0))/(W86-V86))</f>
        <v>1</v>
      </c>
      <c r="V86" s="716">
        <f>COUNTIF(T86:T88,NA())</f>
        <v>0</v>
      </c>
      <c r="W86" s="716">
        <v>3</v>
      </c>
      <c r="X86" s="85">
        <f t="shared" si="18"/>
        <v>0.1</v>
      </c>
      <c r="Y86" s="85">
        <f t="shared" si="20"/>
        <v>1</v>
      </c>
      <c r="Z86" s="715"/>
      <c r="AB86" s="488"/>
      <c r="AC86" s="700"/>
      <c r="AD86" s="701"/>
    </row>
    <row r="87" spans="1:30" ht="15" customHeight="1" x14ac:dyDescent="0.3">
      <c r="A87" s="30"/>
      <c r="B87" s="743"/>
      <c r="C87" s="577"/>
      <c r="D87" s="577"/>
      <c r="E87" s="577"/>
      <c r="F87" s="749"/>
      <c r="G87" s="740"/>
      <c r="H87" s="408">
        <v>2</v>
      </c>
      <c r="I87" s="409" t="str">
        <f>CONCATENATE($F$86,".",H87)</f>
        <v>U 2.4.2</v>
      </c>
      <c r="J87" s="410" t="str">
        <f>'U 2.4'!C8</f>
        <v>Verbindungskorridore</v>
      </c>
      <c r="K87" s="416"/>
      <c r="L87" s="416"/>
      <c r="M87" s="416"/>
      <c r="N87" s="417"/>
      <c r="O87" s="418"/>
      <c r="P87" s="191" t="str">
        <f>'U 2.4'!D8</f>
        <v>X</v>
      </c>
      <c r="Q87" s="106">
        <f t="shared" si="16"/>
        <v>2</v>
      </c>
      <c r="R87" s="111">
        <f>IF(P87="X",'U 2.4'!F8,NA())</f>
        <v>2</v>
      </c>
      <c r="S87" s="232" t="str">
        <f t="shared" si="17"/>
        <v/>
      </c>
      <c r="T87" s="111">
        <f>IF(P87="X",'U 2.4'!E8,NA())</f>
        <v>1</v>
      </c>
      <c r="U87" s="717"/>
      <c r="V87" s="716"/>
      <c r="W87" s="716"/>
      <c r="X87" s="85">
        <f t="shared" si="18"/>
        <v>2</v>
      </c>
      <c r="Y87" s="85">
        <f t="shared" si="20"/>
        <v>1</v>
      </c>
      <c r="Z87" s="715"/>
      <c r="AB87" s="488"/>
      <c r="AC87" s="700"/>
      <c r="AD87" s="701"/>
    </row>
    <row r="88" spans="1:30" ht="15" customHeight="1" x14ac:dyDescent="0.3">
      <c r="A88" s="30"/>
      <c r="B88" s="743"/>
      <c r="C88" s="577"/>
      <c r="D88" s="582"/>
      <c r="E88" s="582"/>
      <c r="F88" s="750"/>
      <c r="G88" s="740"/>
      <c r="H88" s="419">
        <v>3</v>
      </c>
      <c r="I88" s="420" t="str">
        <f>CONCATENATE($F$86,".",H88)</f>
        <v>U 2.4.3</v>
      </c>
      <c r="J88" s="421" t="str">
        <f>'U 2.4'!C9</f>
        <v>Invasive Pflanzen und Neophyten</v>
      </c>
      <c r="K88" s="438"/>
      <c r="L88" s="438"/>
      <c r="M88" s="438"/>
      <c r="N88" s="441"/>
      <c r="O88" s="442"/>
      <c r="P88" s="192" t="str">
        <f>'U 2.4'!D9</f>
        <v>X</v>
      </c>
      <c r="Q88" s="105">
        <f t="shared" si="16"/>
        <v>0.1</v>
      </c>
      <c r="R88" s="112">
        <f>IF(P88="X",'U 2.4'!F9,NA())</f>
        <v>0</v>
      </c>
      <c r="S88" s="233" t="str">
        <f t="shared" si="17"/>
        <v/>
      </c>
      <c r="T88" s="112">
        <f>IF(P88="X",'U 2.4'!E9,NA())</f>
        <v>1</v>
      </c>
      <c r="U88" s="717"/>
      <c r="V88" s="716"/>
      <c r="W88" s="716"/>
      <c r="X88" s="85">
        <f t="shared" si="18"/>
        <v>0.1</v>
      </c>
      <c r="Y88" s="85">
        <f t="shared" si="20"/>
        <v>1</v>
      </c>
      <c r="Z88" s="715"/>
      <c r="AB88" s="488"/>
      <c r="AC88" s="700"/>
      <c r="AD88" s="701"/>
    </row>
    <row r="89" spans="1:30" ht="15" customHeight="1" x14ac:dyDescent="0.3">
      <c r="A89" s="30"/>
      <c r="B89" s="743"/>
      <c r="C89" s="577"/>
      <c r="D89" s="558" t="s">
        <v>9</v>
      </c>
      <c r="E89" s="558" t="s">
        <v>17</v>
      </c>
      <c r="F89" s="745" t="s">
        <v>63</v>
      </c>
      <c r="G89" s="740" t="s">
        <v>66</v>
      </c>
      <c r="H89" s="427">
        <v>1</v>
      </c>
      <c r="I89" s="428" t="str">
        <f>CONCATENATE($F$89,".",H89)</f>
        <v>U 3.1.1</v>
      </c>
      <c r="J89" s="429" t="str">
        <f>'U 3.1'!C7</f>
        <v>Risiken durch Naturgefahren</v>
      </c>
      <c r="K89" s="435"/>
      <c r="L89" s="435"/>
      <c r="M89" s="435"/>
      <c r="N89" s="436"/>
      <c r="O89" s="437"/>
      <c r="P89" s="196" t="str">
        <f>'U 3.1'!D7</f>
        <v>X</v>
      </c>
      <c r="Q89" s="104">
        <f t="shared" si="16"/>
        <v>1</v>
      </c>
      <c r="R89" s="110">
        <f>IF(P89="X",'U 3.1'!F7,NA())</f>
        <v>1</v>
      </c>
      <c r="S89" s="234" t="str">
        <f t="shared" si="17"/>
        <v/>
      </c>
      <c r="T89" s="110">
        <f>IF(P89="X",'U 3.1'!E7,NA())</f>
        <v>2</v>
      </c>
      <c r="U89" s="717">
        <f>IF(V89=W89,NA(),(_xlfn.IFNA(T89,0)+_xlfn.IFNA(T90,0))/(W89-V89))</f>
        <v>2</v>
      </c>
      <c r="V89" s="716">
        <f>COUNTIF(T89:T90,NA())</f>
        <v>1</v>
      </c>
      <c r="W89" s="716">
        <v>2</v>
      </c>
      <c r="X89" s="85">
        <f t="shared" si="18"/>
        <v>1</v>
      </c>
      <c r="Y89" s="85">
        <f t="shared" si="20"/>
        <v>2</v>
      </c>
      <c r="Z89" s="715"/>
      <c r="AB89" s="488"/>
      <c r="AC89" s="700"/>
      <c r="AD89" s="701"/>
    </row>
    <row r="90" spans="1:30" ht="15" customHeight="1" x14ac:dyDescent="0.3">
      <c r="A90" s="30"/>
      <c r="B90" s="743"/>
      <c r="C90" s="577"/>
      <c r="D90" s="751"/>
      <c r="E90" s="751"/>
      <c r="F90" s="747"/>
      <c r="G90" s="740"/>
      <c r="H90" s="419">
        <v>2</v>
      </c>
      <c r="I90" s="420" t="str">
        <f>CONCATENATE($F$89,".",H90)</f>
        <v>U 3.1.2</v>
      </c>
      <c r="J90" s="421" t="str">
        <f>'U 3.1'!C8</f>
        <v>Einflüsse des Klimawandels</v>
      </c>
      <c r="K90" s="422"/>
      <c r="L90" s="422"/>
      <c r="M90" s="422"/>
      <c r="N90" s="423"/>
      <c r="O90" s="424"/>
      <c r="P90" s="192">
        <f>'U 3.1'!D8</f>
        <v>0</v>
      </c>
      <c r="Q90" s="105">
        <f t="shared" si="16"/>
        <v>-0.1</v>
      </c>
      <c r="R90" s="112" t="e">
        <f>IF(P90="X",'U 3.1'!F8,NA())</f>
        <v>#N/A</v>
      </c>
      <c r="S90" s="233">
        <f t="shared" si="17"/>
        <v>2</v>
      </c>
      <c r="T90" s="112" t="e">
        <f>IF(P90="X",'U 3.1'!E8,NA())</f>
        <v>#N/A</v>
      </c>
      <c r="U90" s="717"/>
      <c r="V90" s="716"/>
      <c r="W90" s="716"/>
      <c r="X90" s="85">
        <f t="shared" si="18"/>
        <v>-0.1</v>
      </c>
      <c r="Y90" s="85">
        <f t="shared" si="20"/>
        <v>-0.1</v>
      </c>
      <c r="Z90" s="715"/>
      <c r="AB90" s="488"/>
      <c r="AC90" s="700"/>
      <c r="AD90" s="701"/>
    </row>
    <row r="91" spans="1:30" ht="15.6" customHeight="1" thickBot="1" x14ac:dyDescent="0.35">
      <c r="A91" s="30"/>
      <c r="B91" s="744"/>
      <c r="C91" s="578"/>
      <c r="D91" s="560"/>
      <c r="E91" s="560"/>
      <c r="F91" s="204" t="s">
        <v>65</v>
      </c>
      <c r="G91" s="294" t="s">
        <v>67</v>
      </c>
      <c r="H91" s="450">
        <v>1</v>
      </c>
      <c r="I91" s="451" t="str">
        <f>CONCATENATE($F$91,".",H91)</f>
        <v>U 3.2.1</v>
      </c>
      <c r="J91" s="452" t="str">
        <f>'U 3.2'!C7</f>
        <v>Störfälle und Gefahrengüter</v>
      </c>
      <c r="K91" s="453"/>
      <c r="L91" s="453"/>
      <c r="M91" s="453"/>
      <c r="N91" s="460"/>
      <c r="O91" s="461"/>
      <c r="P91" s="198" t="str">
        <f>'U 3.2'!D7</f>
        <v>X</v>
      </c>
      <c r="Q91" s="202">
        <f t="shared" si="16"/>
        <v>1</v>
      </c>
      <c r="R91" s="203">
        <f>IF(P91="X",'U 3.2'!F7,NA())</f>
        <v>1</v>
      </c>
      <c r="S91" s="236" t="str">
        <f t="shared" si="17"/>
        <v/>
      </c>
      <c r="T91" s="203">
        <f>IF(P91="X",'U 3.2'!E7,NA())</f>
        <v>1</v>
      </c>
      <c r="U91" s="292">
        <f>AVERAGE(T91:T91)</f>
        <v>1</v>
      </c>
      <c r="V91" s="291">
        <f>COUNTIF(T91,NA())</f>
        <v>0</v>
      </c>
      <c r="W91" s="291">
        <v>1</v>
      </c>
      <c r="X91" s="85">
        <f t="shared" si="18"/>
        <v>1</v>
      </c>
      <c r="Y91" s="85">
        <f t="shared" si="20"/>
        <v>1</v>
      </c>
      <c r="Z91" s="715"/>
      <c r="AB91" s="491"/>
      <c r="AC91" s="787"/>
      <c r="AD91" s="788"/>
    </row>
    <row r="92" spans="1:30" x14ac:dyDescent="0.3">
      <c r="H92" s="44"/>
      <c r="I92" s="44"/>
      <c r="J92" s="45"/>
      <c r="K92" s="45"/>
      <c r="L92" s="45"/>
      <c r="M92" s="45"/>
      <c r="N92" s="45"/>
      <c r="O92" s="45"/>
      <c r="AD92" s="44"/>
    </row>
    <row r="93" spans="1:30" x14ac:dyDescent="0.3">
      <c r="B93" s="399"/>
      <c r="C93" s="399"/>
      <c r="D93" s="399"/>
      <c r="E93" s="399"/>
      <c r="F93" s="399"/>
      <c r="G93" s="399"/>
      <c r="H93" s="399" t="s">
        <v>410</v>
      </c>
      <c r="I93" s="386"/>
      <c r="J93" s="399"/>
      <c r="K93" s="399"/>
      <c r="L93" s="399"/>
      <c r="M93" s="399"/>
      <c r="N93" s="399"/>
      <c r="O93" s="399"/>
      <c r="P93" s="399"/>
      <c r="Q93" s="399"/>
      <c r="R93" s="399"/>
      <c r="S93" s="399"/>
      <c r="T93" s="399"/>
      <c r="U93" s="399"/>
      <c r="V93" s="399"/>
      <c r="W93" s="399"/>
      <c r="X93" s="399"/>
      <c r="Y93" s="399"/>
      <c r="Z93" s="399"/>
      <c r="AA93" s="399"/>
      <c r="AB93" s="399"/>
      <c r="AC93" s="376"/>
      <c r="AD93" s="326"/>
    </row>
    <row r="94" spans="1:30" x14ac:dyDescent="0.3">
      <c r="B94" s="399"/>
      <c r="C94" s="399"/>
      <c r="D94" s="399"/>
      <c r="E94" s="399"/>
      <c r="F94" s="399"/>
      <c r="G94" s="399"/>
      <c r="H94" s="399"/>
      <c r="I94" s="386"/>
      <c r="J94" s="399"/>
      <c r="K94" s="399"/>
      <c r="L94" s="399"/>
      <c r="M94" s="399"/>
      <c r="N94" s="399"/>
      <c r="O94" s="399"/>
      <c r="P94" s="399"/>
      <c r="Q94" s="399"/>
      <c r="R94" s="399"/>
      <c r="S94" s="399"/>
      <c r="T94" s="399"/>
      <c r="U94" s="399"/>
      <c r="V94" s="399"/>
      <c r="W94" s="399"/>
      <c r="X94" s="399"/>
      <c r="Y94" s="399"/>
      <c r="Z94" s="399"/>
      <c r="AA94" s="399"/>
      <c r="AB94" s="399"/>
      <c r="AC94" s="404"/>
      <c r="AD94" s="404"/>
    </row>
    <row r="95" spans="1:30" x14ac:dyDescent="0.3">
      <c r="D95" s="725" t="s">
        <v>10</v>
      </c>
      <c r="E95" s="725" t="s">
        <v>14</v>
      </c>
      <c r="F95" s="702" t="s">
        <v>371</v>
      </c>
      <c r="G95" s="705" t="s">
        <v>376</v>
      </c>
      <c r="H95" s="425">
        <v>1</v>
      </c>
      <c r="I95" s="426" t="s">
        <v>372</v>
      </c>
      <c r="J95" s="737" t="s">
        <v>377</v>
      </c>
      <c r="K95" s="737"/>
      <c r="L95" s="737"/>
      <c r="M95" s="737"/>
      <c r="N95" s="737"/>
      <c r="O95" s="737"/>
      <c r="P95" s="737"/>
      <c r="Q95" s="737"/>
      <c r="R95" s="737"/>
      <c r="S95" s="737"/>
      <c r="T95" s="737"/>
      <c r="U95" s="737"/>
      <c r="V95" s="737"/>
      <c r="W95" s="737"/>
      <c r="X95" s="737"/>
      <c r="Y95" s="737"/>
      <c r="Z95" s="737"/>
      <c r="AA95" s="737"/>
      <c r="AB95" s="738"/>
      <c r="AC95" s="739"/>
      <c r="AD95" s="405"/>
    </row>
    <row r="96" spans="1:30" x14ac:dyDescent="0.3">
      <c r="D96" s="726"/>
      <c r="E96" s="726"/>
      <c r="F96" s="703"/>
      <c r="G96" s="706"/>
      <c r="H96" s="408">
        <v>2</v>
      </c>
      <c r="I96" s="409" t="s">
        <v>373</v>
      </c>
      <c r="J96" s="734" t="s">
        <v>378</v>
      </c>
      <c r="K96" s="734"/>
      <c r="L96" s="734"/>
      <c r="M96" s="734"/>
      <c r="N96" s="734"/>
      <c r="O96" s="734"/>
      <c r="P96" s="734"/>
      <c r="Q96" s="734"/>
      <c r="R96" s="734"/>
      <c r="S96" s="734"/>
      <c r="T96" s="734"/>
      <c r="U96" s="734"/>
      <c r="V96" s="734"/>
      <c r="W96" s="734"/>
      <c r="X96" s="734"/>
      <c r="Y96" s="734"/>
      <c r="Z96" s="734"/>
      <c r="AA96" s="734"/>
      <c r="AB96" s="735"/>
      <c r="AC96" s="736"/>
      <c r="AD96" s="405"/>
    </row>
    <row r="97" spans="4:30" x14ac:dyDescent="0.3">
      <c r="D97" s="726"/>
      <c r="E97" s="726"/>
      <c r="F97" s="703"/>
      <c r="G97" s="706"/>
      <c r="H97" s="408">
        <v>3</v>
      </c>
      <c r="I97" s="409" t="s">
        <v>374</v>
      </c>
      <c r="J97" s="734" t="s">
        <v>379</v>
      </c>
      <c r="K97" s="734"/>
      <c r="L97" s="734"/>
      <c r="M97" s="734"/>
      <c r="N97" s="734"/>
      <c r="O97" s="734"/>
      <c r="P97" s="734"/>
      <c r="Q97" s="734"/>
      <c r="R97" s="734"/>
      <c r="S97" s="734"/>
      <c r="T97" s="734"/>
      <c r="U97" s="734"/>
      <c r="V97" s="734"/>
      <c r="W97" s="734"/>
      <c r="X97" s="734"/>
      <c r="Y97" s="734"/>
      <c r="Z97" s="734"/>
      <c r="AA97" s="734"/>
      <c r="AB97" s="735"/>
      <c r="AC97" s="736"/>
      <c r="AD97" s="405"/>
    </row>
    <row r="98" spans="4:30" ht="15.6" customHeight="1" thickBot="1" x14ac:dyDescent="0.35">
      <c r="D98" s="727"/>
      <c r="E98" s="727"/>
      <c r="F98" s="704"/>
      <c r="G98" s="707"/>
      <c r="H98" s="419">
        <v>4</v>
      </c>
      <c r="I98" s="420" t="s">
        <v>375</v>
      </c>
      <c r="J98" s="728" t="s">
        <v>370</v>
      </c>
      <c r="K98" s="728"/>
      <c r="L98" s="728"/>
      <c r="M98" s="728"/>
      <c r="N98" s="728"/>
      <c r="O98" s="728"/>
      <c r="P98" s="728"/>
      <c r="Q98" s="728"/>
      <c r="R98" s="728"/>
      <c r="S98" s="728"/>
      <c r="T98" s="728"/>
      <c r="U98" s="728"/>
      <c r="V98" s="728"/>
      <c r="W98" s="728"/>
      <c r="X98" s="728"/>
      <c r="Y98" s="728"/>
      <c r="Z98" s="728"/>
      <c r="AA98" s="728"/>
      <c r="AB98" s="729"/>
      <c r="AC98" s="730"/>
      <c r="AD98" s="405"/>
    </row>
    <row r="99" spans="4:30" x14ac:dyDescent="0.3">
      <c r="D99" s="721" t="s">
        <v>384</v>
      </c>
      <c r="E99" s="723" t="s">
        <v>357</v>
      </c>
      <c r="F99" s="718" t="s">
        <v>381</v>
      </c>
      <c r="G99" s="706" t="s">
        <v>382</v>
      </c>
      <c r="H99" s="427">
        <v>1</v>
      </c>
      <c r="I99" s="428" t="s">
        <v>380</v>
      </c>
      <c r="J99" s="731" t="s">
        <v>385</v>
      </c>
      <c r="K99" s="731"/>
      <c r="L99" s="731"/>
      <c r="M99" s="731"/>
      <c r="N99" s="731"/>
      <c r="O99" s="731"/>
      <c r="P99" s="731"/>
      <c r="Q99" s="731"/>
      <c r="R99" s="731"/>
      <c r="S99" s="731"/>
      <c r="T99" s="731"/>
      <c r="U99" s="731"/>
      <c r="V99" s="731"/>
      <c r="W99" s="731"/>
      <c r="X99" s="731"/>
      <c r="Y99" s="731"/>
      <c r="Z99" s="731"/>
      <c r="AA99" s="731"/>
      <c r="AB99" s="732"/>
      <c r="AC99" s="733"/>
      <c r="AD99" s="405"/>
    </row>
    <row r="100" spans="4:30" x14ac:dyDescent="0.3">
      <c r="D100" s="722"/>
      <c r="E100" s="724"/>
      <c r="F100" s="719"/>
      <c r="G100" s="720"/>
      <c r="H100" s="419">
        <v>2</v>
      </c>
      <c r="I100" s="420" t="s">
        <v>383</v>
      </c>
      <c r="J100" s="728" t="s">
        <v>386</v>
      </c>
      <c r="K100" s="728"/>
      <c r="L100" s="728"/>
      <c r="M100" s="728"/>
      <c r="N100" s="728"/>
      <c r="O100" s="728"/>
      <c r="P100" s="728"/>
      <c r="Q100" s="728"/>
      <c r="R100" s="728"/>
      <c r="S100" s="728"/>
      <c r="T100" s="728"/>
      <c r="U100" s="728"/>
      <c r="V100" s="728"/>
      <c r="W100" s="728"/>
      <c r="X100" s="728"/>
      <c r="Y100" s="728"/>
      <c r="Z100" s="728"/>
      <c r="AA100" s="728"/>
      <c r="AB100" s="729"/>
      <c r="AC100" s="730"/>
      <c r="AD100" s="404"/>
    </row>
    <row r="101" spans="4:30" x14ac:dyDescent="0.3">
      <c r="S101" s="365"/>
      <c r="T101" s="365"/>
      <c r="X101" s="364"/>
      <c r="AC101" s="376"/>
      <c r="AD101" s="326"/>
    </row>
    <row r="102" spans="4:30" x14ac:dyDescent="0.3">
      <c r="S102" s="365"/>
      <c r="T102" s="365"/>
      <c r="X102" s="364"/>
      <c r="AC102" s="376"/>
      <c r="AD102" s="326"/>
    </row>
    <row r="103" spans="4:30" x14ac:dyDescent="0.3">
      <c r="S103" s="365"/>
      <c r="T103" s="365"/>
      <c r="X103" s="364"/>
    </row>
  </sheetData>
  <mergeCells count="236">
    <mergeCell ref="AC54:AD54"/>
    <mergeCell ref="AC55:AD55"/>
    <mergeCell ref="AC56:AD56"/>
    <mergeCell ref="AC57:AD57"/>
    <mergeCell ref="AC58:AD58"/>
    <mergeCell ref="AC59:AD59"/>
    <mergeCell ref="AC60:AD60"/>
    <mergeCell ref="AC61:AD61"/>
    <mergeCell ref="AC62:AD62"/>
    <mergeCell ref="AC71:AD75"/>
    <mergeCell ref="AC79:AD91"/>
    <mergeCell ref="AC76:AD76"/>
    <mergeCell ref="AC77:AD77"/>
    <mergeCell ref="AC78:AD78"/>
    <mergeCell ref="AC63:AD63"/>
    <mergeCell ref="AC64:AD64"/>
    <mergeCell ref="AC65:AD65"/>
    <mergeCell ref="AC66:AD66"/>
    <mergeCell ref="AC67:AD67"/>
    <mergeCell ref="AC68:AD68"/>
    <mergeCell ref="AC69:AD69"/>
    <mergeCell ref="AC70:AD70"/>
    <mergeCell ref="AC50:AD50"/>
    <mergeCell ref="AC51:AD51"/>
    <mergeCell ref="AC52:AD52"/>
    <mergeCell ref="AC53:AD53"/>
    <mergeCell ref="AC15:AD16"/>
    <mergeCell ref="AC36:AD36"/>
    <mergeCell ref="AC37:AD37"/>
    <mergeCell ref="AC38:AD38"/>
    <mergeCell ref="AC39:AD39"/>
    <mergeCell ref="AC40:AD40"/>
    <mergeCell ref="AC41:AD41"/>
    <mergeCell ref="AC25:AD25"/>
    <mergeCell ref="AC26:AD28"/>
    <mergeCell ref="AC29:AD29"/>
    <mergeCell ref="AC30:AD30"/>
    <mergeCell ref="AC31:AD31"/>
    <mergeCell ref="AC32:AD32"/>
    <mergeCell ref="AC33:AD33"/>
    <mergeCell ref="AC34:AD34"/>
    <mergeCell ref="AC35:AD35"/>
    <mergeCell ref="AC42:AD46"/>
    <mergeCell ref="AC47:AD49"/>
    <mergeCell ref="U59:U60"/>
    <mergeCell ref="U25:U26"/>
    <mergeCell ref="U27:U29"/>
    <mergeCell ref="U17:U19"/>
    <mergeCell ref="U20:U22"/>
    <mergeCell ref="U61:U63"/>
    <mergeCell ref="U64:U66"/>
    <mergeCell ref="U67:U68"/>
    <mergeCell ref="U30:U32"/>
    <mergeCell ref="U33:U34"/>
    <mergeCell ref="U50:U51"/>
    <mergeCell ref="U52:U54"/>
    <mergeCell ref="F30:F32"/>
    <mergeCell ref="G30:G32"/>
    <mergeCell ref="F50:F51"/>
    <mergeCell ref="G50:G51"/>
    <mergeCell ref="G52:G54"/>
    <mergeCell ref="F52:F54"/>
    <mergeCell ref="F55:F58"/>
    <mergeCell ref="G55:G58"/>
    <mergeCell ref="U55:U58"/>
    <mergeCell ref="C25:C46"/>
    <mergeCell ref="F42:F44"/>
    <mergeCell ref="U42:U44"/>
    <mergeCell ref="U45:U46"/>
    <mergeCell ref="U47:U49"/>
    <mergeCell ref="U36:U37"/>
    <mergeCell ref="U38:U41"/>
    <mergeCell ref="B15:C16"/>
    <mergeCell ref="D15:E16"/>
    <mergeCell ref="B17:B24"/>
    <mergeCell ref="C17:C24"/>
    <mergeCell ref="D17:D24"/>
    <mergeCell ref="E17:E24"/>
    <mergeCell ref="B25:B46"/>
    <mergeCell ref="D42:D46"/>
    <mergeCell ref="E42:E46"/>
    <mergeCell ref="F45:F46"/>
    <mergeCell ref="F33:F34"/>
    <mergeCell ref="G33:G34"/>
    <mergeCell ref="E25:E32"/>
    <mergeCell ref="C47:C63"/>
    <mergeCell ref="B47:B63"/>
    <mergeCell ref="F61:F63"/>
    <mergeCell ref="G61:G63"/>
    <mergeCell ref="D52:D60"/>
    <mergeCell ref="E61:E63"/>
    <mergeCell ref="D61:D63"/>
    <mergeCell ref="G59:G60"/>
    <mergeCell ref="F59:F60"/>
    <mergeCell ref="E33:E41"/>
    <mergeCell ref="G47:G49"/>
    <mergeCell ref="F36:F37"/>
    <mergeCell ref="G36:G37"/>
    <mergeCell ref="F38:F41"/>
    <mergeCell ref="G38:G41"/>
    <mergeCell ref="D64:D75"/>
    <mergeCell ref="E64:E75"/>
    <mergeCell ref="F64:F66"/>
    <mergeCell ref="F67:F68"/>
    <mergeCell ref="F69:F70"/>
    <mergeCell ref="G64:G66"/>
    <mergeCell ref="G67:G68"/>
    <mergeCell ref="G69:G70"/>
    <mergeCell ref="F15:G16"/>
    <mergeCell ref="G17:G19"/>
    <mergeCell ref="F23:F24"/>
    <mergeCell ref="F17:F19"/>
    <mergeCell ref="F20:F22"/>
    <mergeCell ref="G20:G22"/>
    <mergeCell ref="G23:G24"/>
    <mergeCell ref="G42:G44"/>
    <mergeCell ref="G45:G46"/>
    <mergeCell ref="D33:D41"/>
    <mergeCell ref="G25:G26"/>
    <mergeCell ref="F25:F26"/>
    <mergeCell ref="F27:F29"/>
    <mergeCell ref="G27:G29"/>
    <mergeCell ref="D25:D32"/>
    <mergeCell ref="E52:E60"/>
    <mergeCell ref="G79:G82"/>
    <mergeCell ref="U79:U82"/>
    <mergeCell ref="G89:G90"/>
    <mergeCell ref="E47:E51"/>
    <mergeCell ref="D47:D51"/>
    <mergeCell ref="B64:B91"/>
    <mergeCell ref="G83:G85"/>
    <mergeCell ref="F83:F85"/>
    <mergeCell ref="G86:G88"/>
    <mergeCell ref="F86:F88"/>
    <mergeCell ref="G71:G72"/>
    <mergeCell ref="F71:F72"/>
    <mergeCell ref="F73:F75"/>
    <mergeCell ref="G73:G75"/>
    <mergeCell ref="G76:G78"/>
    <mergeCell ref="F76:F78"/>
    <mergeCell ref="C64:C91"/>
    <mergeCell ref="E89:E91"/>
    <mergeCell ref="E76:E88"/>
    <mergeCell ref="D76:D88"/>
    <mergeCell ref="F89:F90"/>
    <mergeCell ref="D89:D91"/>
    <mergeCell ref="F47:F49"/>
    <mergeCell ref="F79:F82"/>
    <mergeCell ref="V67:V68"/>
    <mergeCell ref="V69:V70"/>
    <mergeCell ref="V71:V72"/>
    <mergeCell ref="V73:V75"/>
    <mergeCell ref="V76:V78"/>
    <mergeCell ref="V79:V82"/>
    <mergeCell ref="V86:V88"/>
    <mergeCell ref="V89:V90"/>
    <mergeCell ref="V17:V19"/>
    <mergeCell ref="V20:V22"/>
    <mergeCell ref="V23:V24"/>
    <mergeCell ref="V25:V26"/>
    <mergeCell ref="V27:V29"/>
    <mergeCell ref="V30:V32"/>
    <mergeCell ref="V33:V34"/>
    <mergeCell ref="V83:V85"/>
    <mergeCell ref="W25:W26"/>
    <mergeCell ref="W27:W29"/>
    <mergeCell ref="W30:W32"/>
    <mergeCell ref="W33:W34"/>
    <mergeCell ref="W36:W37"/>
    <mergeCell ref="W38:W41"/>
    <mergeCell ref="U83:U85"/>
    <mergeCell ref="U86:U88"/>
    <mergeCell ref="U89:U90"/>
    <mergeCell ref="U69:U70"/>
    <mergeCell ref="U71:U72"/>
    <mergeCell ref="U73:U75"/>
    <mergeCell ref="U76:U78"/>
    <mergeCell ref="V36:V37"/>
    <mergeCell ref="V38:V41"/>
    <mergeCell ref="V42:V44"/>
    <mergeCell ref="V45:V46"/>
    <mergeCell ref="V47:V49"/>
    <mergeCell ref="V50:V51"/>
    <mergeCell ref="V52:V54"/>
    <mergeCell ref="V55:V58"/>
    <mergeCell ref="V59:V60"/>
    <mergeCell ref="V61:V63"/>
    <mergeCell ref="V64:V66"/>
    <mergeCell ref="W83:W85"/>
    <mergeCell ref="W86:W88"/>
    <mergeCell ref="W89:W90"/>
    <mergeCell ref="W42:W44"/>
    <mergeCell ref="W45:W46"/>
    <mergeCell ref="W47:W49"/>
    <mergeCell ref="W50:W51"/>
    <mergeCell ref="W52:W54"/>
    <mergeCell ref="W55:W58"/>
    <mergeCell ref="W59:W60"/>
    <mergeCell ref="W61:W63"/>
    <mergeCell ref="W64:W66"/>
    <mergeCell ref="F99:F100"/>
    <mergeCell ref="G99:G100"/>
    <mergeCell ref="D99:D100"/>
    <mergeCell ref="E99:E100"/>
    <mergeCell ref="E95:E98"/>
    <mergeCell ref="D95:D98"/>
    <mergeCell ref="J100:AC100"/>
    <mergeCell ref="J99:AC99"/>
    <mergeCell ref="J98:AC98"/>
    <mergeCell ref="J97:AC97"/>
    <mergeCell ref="J96:AC96"/>
    <mergeCell ref="J95:AC95"/>
    <mergeCell ref="B1:G2"/>
    <mergeCell ref="AC17:AD19"/>
    <mergeCell ref="AC20:AD22"/>
    <mergeCell ref="AC23:AD24"/>
    <mergeCell ref="F95:F98"/>
    <mergeCell ref="G95:G98"/>
    <mergeCell ref="H15:J16"/>
    <mergeCell ref="N9:O9"/>
    <mergeCell ref="K15:M15"/>
    <mergeCell ref="N15:O15"/>
    <mergeCell ref="Z17:Z24"/>
    <mergeCell ref="W17:W19"/>
    <mergeCell ref="W20:W22"/>
    <mergeCell ref="W23:W24"/>
    <mergeCell ref="U23:U24"/>
    <mergeCell ref="Z25:Z46"/>
    <mergeCell ref="Z47:Z63"/>
    <mergeCell ref="Z64:Z91"/>
    <mergeCell ref="W67:W68"/>
    <mergeCell ref="W69:W70"/>
    <mergeCell ref="W71:W72"/>
    <mergeCell ref="W73:W75"/>
    <mergeCell ref="W76:W78"/>
    <mergeCell ref="W79:W82"/>
  </mergeCells>
  <conditionalFormatting sqref="T17:T91 R17:R91">
    <cfRule type="colorScale" priority="56">
      <colorScale>
        <cfvo type="num" val="0"/>
        <cfvo type="num" val="1"/>
        <cfvo type="num" val="2"/>
        <color rgb="FFF8696B"/>
        <color rgb="FFFFEB84"/>
        <color rgb="FF63BE7B"/>
      </colorScale>
    </cfRule>
  </conditionalFormatting>
  <conditionalFormatting sqref="K17:M24">
    <cfRule type="containsText" dxfId="100" priority="51" operator="containsText" text="nicht zutreffend">
      <formula>NOT(ISERROR(SEARCH("nicht zutreffend",K17)))</formula>
    </cfRule>
    <cfRule type="containsText" dxfId="99" priority="52" operator="containsText" text="stark beeinflussbar">
      <formula>NOT(ISERROR(SEARCH("stark beeinflussbar",K17)))</formula>
    </cfRule>
    <cfRule type="containsText" dxfId="98" priority="53" operator="containsText" text="beeinflussbar ">
      <formula>NOT(ISERROR(SEARCH("beeinflussbar ",K17)))</formula>
    </cfRule>
    <cfRule type="containsText" dxfId="97" priority="54" operator="containsText" text="wenig beeinflussbar">
      <formula>NOT(ISERROR(SEARCH("wenig beeinflussbar",K17)))</formula>
    </cfRule>
    <cfRule type="containsText" dxfId="96" priority="55" operator="containsText" text="nicht beeinflussbar">
      <formula>NOT(ISERROR(SEARCH("nicht beeinflussbar",K17)))</formula>
    </cfRule>
  </conditionalFormatting>
  <conditionalFormatting sqref="K25:O28 K32:O32 K31:M31 K35:O40 K41:M41 K42:O91">
    <cfRule type="containsText" dxfId="95" priority="46" operator="containsText" text="nicht zutreffend">
      <formula>NOT(ISERROR(SEARCH("nicht zutreffend",K25)))</formula>
    </cfRule>
    <cfRule type="containsText" dxfId="94" priority="47" operator="containsText" text="stark beeinflussbar">
      <formula>NOT(ISERROR(SEARCH("stark beeinflussbar",K25)))</formula>
    </cfRule>
    <cfRule type="containsText" dxfId="93" priority="48" operator="containsText" text="beeinflussbar ">
      <formula>NOT(ISERROR(SEARCH("beeinflussbar ",K25)))</formula>
    </cfRule>
    <cfRule type="containsText" dxfId="92" priority="49" operator="containsText" text="wenig beeinflussbar">
      <formula>NOT(ISERROR(SEARCH("wenig beeinflussbar",K25)))</formula>
    </cfRule>
    <cfRule type="containsText" dxfId="91" priority="50" operator="containsText" text="nicht beeinflussbar">
      <formula>NOT(ISERROR(SEARCH("nicht beeinflussbar",K25)))</formula>
    </cfRule>
  </conditionalFormatting>
  <conditionalFormatting sqref="K29:O29">
    <cfRule type="containsText" dxfId="90" priority="41" operator="containsText" text="nicht zutreffend">
      <formula>NOT(ISERROR(SEARCH("nicht zutreffend",K29)))</formula>
    </cfRule>
    <cfRule type="containsText" dxfId="89" priority="42" operator="containsText" text="stark beeinflussbar">
      <formula>NOT(ISERROR(SEARCH("stark beeinflussbar",K29)))</formula>
    </cfRule>
    <cfRule type="containsText" dxfId="88" priority="43" operator="containsText" text="beeinflussbar ">
      <formula>NOT(ISERROR(SEARCH("beeinflussbar ",K29)))</formula>
    </cfRule>
    <cfRule type="containsText" dxfId="87" priority="44" operator="containsText" text="wenig beeinflussbar">
      <formula>NOT(ISERROR(SEARCH("wenig beeinflussbar",K29)))</formula>
    </cfRule>
    <cfRule type="containsText" dxfId="86" priority="45" operator="containsText" text="nicht beeinflussbar">
      <formula>NOT(ISERROR(SEARCH("nicht beeinflussbar",K29)))</formula>
    </cfRule>
  </conditionalFormatting>
  <conditionalFormatting sqref="K30:O30">
    <cfRule type="containsText" dxfId="85" priority="36" operator="containsText" text="nicht zutreffend">
      <formula>NOT(ISERROR(SEARCH("nicht zutreffend",K30)))</formula>
    </cfRule>
    <cfRule type="containsText" dxfId="84" priority="37" operator="containsText" text="stark beeinflussbar">
      <formula>NOT(ISERROR(SEARCH("stark beeinflussbar",K30)))</formula>
    </cfRule>
    <cfRule type="containsText" dxfId="83" priority="38" operator="containsText" text="beeinflussbar ">
      <formula>NOT(ISERROR(SEARCH("beeinflussbar ",K30)))</formula>
    </cfRule>
    <cfRule type="containsText" dxfId="82" priority="39" operator="containsText" text="wenig beeinflussbar">
      <formula>NOT(ISERROR(SEARCH("wenig beeinflussbar",K30)))</formula>
    </cfRule>
    <cfRule type="containsText" dxfId="81" priority="40" operator="containsText" text="nicht beeinflussbar">
      <formula>NOT(ISERROR(SEARCH("nicht beeinflussbar",K30)))</formula>
    </cfRule>
  </conditionalFormatting>
  <conditionalFormatting sqref="K33:O33">
    <cfRule type="containsText" dxfId="80" priority="31" operator="containsText" text="nicht zutreffend">
      <formula>NOT(ISERROR(SEARCH("nicht zutreffend",K33)))</formula>
    </cfRule>
    <cfRule type="containsText" dxfId="79" priority="32" operator="containsText" text="stark beeinflussbar">
      <formula>NOT(ISERROR(SEARCH("stark beeinflussbar",K33)))</formula>
    </cfRule>
    <cfRule type="containsText" dxfId="78" priority="33" operator="containsText" text="beeinflussbar ">
      <formula>NOT(ISERROR(SEARCH("beeinflussbar ",K33)))</formula>
    </cfRule>
    <cfRule type="containsText" dxfId="77" priority="34" operator="containsText" text="wenig beeinflussbar">
      <formula>NOT(ISERROR(SEARCH("wenig beeinflussbar",K33)))</formula>
    </cfRule>
    <cfRule type="containsText" dxfId="76" priority="35" operator="containsText" text="nicht beeinflussbar">
      <formula>NOT(ISERROR(SEARCH("nicht beeinflussbar",K33)))</formula>
    </cfRule>
  </conditionalFormatting>
  <conditionalFormatting sqref="K34:O34">
    <cfRule type="containsText" dxfId="75" priority="26" operator="containsText" text="nicht zutreffend">
      <formula>NOT(ISERROR(SEARCH("nicht zutreffend",K34)))</formula>
    </cfRule>
    <cfRule type="containsText" dxfId="74" priority="27" operator="containsText" text="stark beeinflussbar">
      <formula>NOT(ISERROR(SEARCH("stark beeinflussbar",K34)))</formula>
    </cfRule>
    <cfRule type="containsText" dxfId="73" priority="28" operator="containsText" text="beeinflussbar ">
      <formula>NOT(ISERROR(SEARCH("beeinflussbar ",K34)))</formula>
    </cfRule>
    <cfRule type="containsText" dxfId="72" priority="29" operator="containsText" text="wenig beeinflussbar">
      <formula>NOT(ISERROR(SEARCH("wenig beeinflussbar",K34)))</formula>
    </cfRule>
    <cfRule type="containsText" dxfId="71" priority="30" operator="containsText" text="nicht beeinflussbar">
      <formula>NOT(ISERROR(SEARCH("nicht beeinflussbar",K34)))</formula>
    </cfRule>
  </conditionalFormatting>
  <conditionalFormatting sqref="N31:O31">
    <cfRule type="containsText" dxfId="70" priority="21" operator="containsText" text="nicht zutreffend">
      <formula>NOT(ISERROR(SEARCH("nicht zutreffend",N31)))</formula>
    </cfRule>
    <cfRule type="containsText" dxfId="69" priority="22" operator="containsText" text="stark beeinflussbar">
      <formula>NOT(ISERROR(SEARCH("stark beeinflussbar",N31)))</formula>
    </cfRule>
    <cfRule type="containsText" dxfId="68" priority="23" operator="containsText" text="beeinflussbar ">
      <formula>NOT(ISERROR(SEARCH("beeinflussbar ",N31)))</formula>
    </cfRule>
    <cfRule type="containsText" dxfId="67" priority="24" operator="containsText" text="wenig beeinflussbar">
      <formula>NOT(ISERROR(SEARCH("wenig beeinflussbar",N31)))</formula>
    </cfRule>
    <cfRule type="containsText" dxfId="66" priority="25" operator="containsText" text="nicht beeinflussbar">
      <formula>NOT(ISERROR(SEARCH("nicht beeinflussbar",N31)))</formula>
    </cfRule>
  </conditionalFormatting>
  <conditionalFormatting sqref="N41:O41">
    <cfRule type="containsText" dxfId="65" priority="16" operator="containsText" text="nicht zutreffend">
      <formula>NOT(ISERROR(SEARCH("nicht zutreffend",N41)))</formula>
    </cfRule>
    <cfRule type="containsText" dxfId="64" priority="17" operator="containsText" text="stark beeinflussbar">
      <formula>NOT(ISERROR(SEARCH("stark beeinflussbar",N41)))</formula>
    </cfRule>
    <cfRule type="containsText" dxfId="63" priority="18" operator="containsText" text="beeinflussbar ">
      <formula>NOT(ISERROR(SEARCH("beeinflussbar ",N41)))</formula>
    </cfRule>
    <cfRule type="containsText" dxfId="62" priority="19" operator="containsText" text="wenig beeinflussbar">
      <formula>NOT(ISERROR(SEARCH("wenig beeinflussbar",N41)))</formula>
    </cfRule>
    <cfRule type="containsText" dxfId="61" priority="20" operator="containsText" text="nicht beeinflussbar">
      <formula>NOT(ISERROR(SEARCH("nicht beeinflussbar",N41)))</formula>
    </cfRule>
  </conditionalFormatting>
  <conditionalFormatting sqref="O17">
    <cfRule type="containsText" dxfId="60" priority="11" operator="containsText" text="nicht zutreffend">
      <formula>NOT(ISERROR(SEARCH("nicht zutreffend",O17)))</formula>
    </cfRule>
    <cfRule type="containsText" dxfId="59" priority="12" operator="containsText" text="stark beeinflussbar">
      <formula>NOT(ISERROR(SEARCH("stark beeinflussbar",O17)))</formula>
    </cfRule>
    <cfRule type="containsText" dxfId="58" priority="13" operator="containsText" text="beeinflussbar ">
      <formula>NOT(ISERROR(SEARCH("beeinflussbar ",O17)))</formula>
    </cfRule>
    <cfRule type="containsText" dxfId="57" priority="14" operator="containsText" text="wenig beeinflussbar">
      <formula>NOT(ISERROR(SEARCH("wenig beeinflussbar",O17)))</formula>
    </cfRule>
    <cfRule type="containsText" dxfId="56" priority="15" operator="containsText" text="nicht beeinflussbar">
      <formula>NOT(ISERROR(SEARCH("nicht beeinflussbar",O17)))</formula>
    </cfRule>
  </conditionalFormatting>
  <conditionalFormatting sqref="N17">
    <cfRule type="containsText" dxfId="55" priority="1" operator="containsText" text="nicht zutreffend">
      <formula>NOT(ISERROR(SEARCH("nicht zutreffend",N17)))</formula>
    </cfRule>
    <cfRule type="containsText" dxfId="54" priority="2" operator="containsText" text="stark beeinflussbar">
      <formula>NOT(ISERROR(SEARCH("stark beeinflussbar",N17)))</formula>
    </cfRule>
    <cfRule type="containsText" dxfId="53" priority="3" operator="containsText" text="beeinflussbar ">
      <formula>NOT(ISERROR(SEARCH("beeinflussbar ",N17)))</formula>
    </cfRule>
    <cfRule type="containsText" dxfId="52" priority="4" operator="containsText" text="wenig beeinflussbar">
      <formula>NOT(ISERROR(SEARCH("wenig beeinflussbar",N17)))</formula>
    </cfRule>
    <cfRule type="containsText" dxfId="51" priority="5" operator="containsText" text="nicht beeinflussbar">
      <formula>NOT(ISERROR(SEARCH("nicht beeinflussbar",N17)))</formula>
    </cfRule>
  </conditionalFormatting>
  <dataValidations count="2">
    <dataValidation errorStyle="warning" operator="equal" allowBlank="1" showInputMessage="1" showErrorMessage="1" errorTitle="Fehler" error="Nur der Buchstaben X (Grossbuchstaben) kann verwendet werden um die Zelle zu markieren." sqref="E42:E46 E33 F42:G42 F45:G45 F33:G38 E95:F95"/>
    <dataValidation type="list" allowBlank="1" showInputMessage="1" showErrorMessage="1" sqref="K17:M91">
      <formula1>"nicht beeinflussbar, wenig beeinflussbar, beeinflussbar , stark beeinflussbar, nicht zutreffend"</formula1>
    </dataValidation>
  </dataValidations>
  <printOptions horizontalCentered="1" verticalCentered="1"/>
  <pageMargins left="0.70866141732283472" right="0.70866141732283472" top="1.5748031496062993" bottom="0.74803149606299213" header="0.31496062992125984" footer="0.31496062992125984"/>
  <pageSetup paperSize="8" scale="62" orientation="portrait" r:id="rId1"/>
  <headerFooter>
    <oddHeader>&amp;L&amp;"Arial Narrow,Normal"&amp;9SNBS Infrastruktur&amp;C&amp;"Arial Narrow,Normal"&amp;9Bewertungstool V1.0
&amp;10Indikatorenliste für Grafik&amp;R&amp;"Arial Narrow,Normal"&amp;G</oddHeader>
    <oddFooter>&amp;L&amp;"Arial Narrow,Normal"&amp;8&amp;F&amp;C&amp;"Arial Narrow,Normal"&amp;8&amp;P/&amp;N&amp;R&amp;"Arial Narrow,Normal"&amp;8&amp;D</oddFooter>
  </headerFooter>
  <rowBreaks count="2" manualBreakCount="2">
    <brk id="46" min="1" max="28" man="1"/>
    <brk id="63" min="1" max="28" man="1"/>
  </rowBreaks>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D104"/>
  <sheetViews>
    <sheetView showGridLines="0" topLeftCell="H17" zoomScale="140" zoomScaleNormal="140" zoomScalePageLayoutView="70" workbookViewId="0">
      <selection activeCell="N31" sqref="N31"/>
    </sheetView>
  </sheetViews>
  <sheetFormatPr baseColWidth="10" defaultColWidth="10.85546875" defaultRowHeight="16.5" outlineLevelRow="1" outlineLevelCol="1" x14ac:dyDescent="0.3"/>
  <cols>
    <col min="1" max="1" width="2.5703125" style="25" hidden="1" customWidth="1" outlineLevel="1"/>
    <col min="2" max="2" width="7.140625" style="25" hidden="1" customWidth="1" outlineLevel="1"/>
    <col min="3" max="3" width="14" style="25" hidden="1" customWidth="1" outlineLevel="1"/>
    <col min="4" max="4" width="5.5703125" style="25" hidden="1" customWidth="1" outlineLevel="1"/>
    <col min="5" max="5" width="19.5703125" style="25" hidden="1" customWidth="1" outlineLevel="1"/>
    <col min="6" max="6" width="7.7109375" style="25" hidden="1" customWidth="1" outlineLevel="1"/>
    <col min="7" max="7" width="44.140625" style="25" hidden="1" customWidth="1" outlineLevel="1"/>
    <col min="8" max="8" width="3.140625" style="40" customWidth="1" collapsed="1"/>
    <col min="9" max="9" width="8" style="40" customWidth="1"/>
    <col min="10" max="10" width="48.85546875" style="43" bestFit="1" customWidth="1"/>
    <col min="11" max="13" width="15.28515625" style="43" hidden="1" customWidth="1"/>
    <col min="14" max="15" width="13.7109375" style="43" customWidth="1"/>
    <col min="16" max="16" width="4.28515625" style="68" hidden="1" customWidth="1" outlineLevel="1"/>
    <col min="17" max="17" width="1" style="85" hidden="1" customWidth="1" outlineLevel="1"/>
    <col min="18" max="18" width="9.5703125" style="25" hidden="1" customWidth="1" outlineLevel="1"/>
    <col min="19" max="19" width="1.28515625" style="393" hidden="1" customWidth="1" outlineLevel="1"/>
    <col min="20" max="20" width="9.5703125" style="393" hidden="1" customWidth="1" outlineLevel="1"/>
    <col min="21" max="21" width="9.28515625" style="25" hidden="1" customWidth="1" outlineLevel="1"/>
    <col min="22" max="22" width="12.5703125" style="25" hidden="1" customWidth="1" outlineLevel="1"/>
    <col min="23" max="23" width="13" style="25" hidden="1" customWidth="1" outlineLevel="1"/>
    <col min="24" max="24" width="8.42578125" style="392" hidden="1" customWidth="1" outlineLevel="1"/>
    <col min="25" max="25" width="7.28515625" style="25" hidden="1" customWidth="1" outlineLevel="1"/>
    <col min="26" max="26" width="10.85546875" style="25" hidden="1" customWidth="1" outlineLevel="1"/>
    <col min="27" max="27" width="2.7109375" style="25" customWidth="1" collapsed="1"/>
    <col min="28" max="28" width="16.140625" style="44" customWidth="1"/>
    <col min="29" max="29" width="70.85546875" style="40" customWidth="1"/>
    <col min="30" max="16384" width="10.85546875" style="25"/>
  </cols>
  <sheetData>
    <row r="1" spans="1:29" ht="18" x14ac:dyDescent="0.3">
      <c r="B1" s="699"/>
      <c r="C1" s="699"/>
      <c r="D1" s="699"/>
      <c r="E1" s="699"/>
      <c r="F1" s="699"/>
      <c r="G1" s="699"/>
      <c r="H1" s="398" t="s">
        <v>409</v>
      </c>
      <c r="I1" s="400"/>
      <c r="J1" s="397"/>
      <c r="K1" s="366"/>
      <c r="L1" s="367"/>
      <c r="M1" s="367"/>
      <c r="N1" s="367"/>
      <c r="O1" s="367"/>
      <c r="AB1" s="370"/>
      <c r="AC1" s="328"/>
    </row>
    <row r="2" spans="1:29" ht="14.45" customHeight="1" x14ac:dyDescent="0.3">
      <c r="B2" s="699"/>
      <c r="C2" s="699"/>
      <c r="D2" s="699"/>
      <c r="E2" s="699"/>
      <c r="F2" s="699"/>
      <c r="G2" s="699"/>
      <c r="H2" s="397"/>
      <c r="I2" s="400"/>
      <c r="J2" s="397"/>
      <c r="K2" s="366"/>
      <c r="L2" s="367"/>
      <c r="M2" s="367"/>
      <c r="N2" s="367"/>
      <c r="O2" s="367"/>
      <c r="AB2" s="370"/>
      <c r="AC2" s="328"/>
    </row>
    <row r="3" spans="1:29" ht="16.5" hidden="1" customHeight="1" outlineLevel="1" x14ac:dyDescent="0.3">
      <c r="A3" s="30"/>
      <c r="B3" s="40"/>
      <c r="C3" s="40"/>
      <c r="D3" s="40"/>
      <c r="E3" s="40"/>
      <c r="F3" s="40"/>
      <c r="G3" s="40"/>
      <c r="J3" s="367"/>
      <c r="K3" s="366"/>
      <c r="L3" s="366"/>
      <c r="M3" s="366"/>
      <c r="N3" s="366"/>
      <c r="O3" s="366"/>
      <c r="AB3" s="376"/>
      <c r="AC3" s="377"/>
    </row>
    <row r="4" spans="1:29" ht="14.85" hidden="1" customHeight="1" outlineLevel="1" x14ac:dyDescent="0.3">
      <c r="J4" s="367"/>
      <c r="K4" s="366"/>
      <c r="L4" s="367"/>
      <c r="M4" s="367"/>
      <c r="N4" s="367"/>
      <c r="O4" s="367"/>
      <c r="AB4" s="378"/>
      <c r="AC4" s="326"/>
    </row>
    <row r="5" spans="1:29" ht="14.85" hidden="1" customHeight="1" outlineLevel="1" x14ac:dyDescent="0.3">
      <c r="J5" s="367"/>
      <c r="K5" s="367"/>
      <c r="L5" s="367"/>
      <c r="M5" s="367"/>
      <c r="N5" s="367"/>
      <c r="O5" s="367"/>
      <c r="AB5" s="378"/>
      <c r="AC5" s="326"/>
    </row>
    <row r="6" spans="1:29" ht="16.5" hidden="1" customHeight="1" outlineLevel="1" x14ac:dyDescent="0.3">
      <c r="J6" s="367"/>
      <c r="K6" s="367"/>
      <c r="L6" s="367"/>
      <c r="M6" s="367"/>
      <c r="N6" s="367"/>
      <c r="O6" s="367"/>
      <c r="AB6" s="378"/>
      <c r="AC6" s="326"/>
    </row>
    <row r="7" spans="1:29" ht="16.5" hidden="1" customHeight="1" outlineLevel="1" x14ac:dyDescent="0.3">
      <c r="J7" s="367"/>
      <c r="K7" s="367"/>
      <c r="L7" s="367"/>
      <c r="M7" s="367"/>
      <c r="N7" s="367"/>
      <c r="O7" s="367"/>
      <c r="AB7" s="378"/>
      <c r="AC7" s="379"/>
    </row>
    <row r="8" spans="1:29" ht="16.5" hidden="1" customHeight="1" outlineLevel="1" x14ac:dyDescent="0.3">
      <c r="J8" s="367"/>
      <c r="K8" s="326"/>
      <c r="L8" s="326"/>
      <c r="M8" s="367"/>
      <c r="N8" s="367"/>
      <c r="O8" s="367"/>
      <c r="AB8" s="378"/>
      <c r="AC8" s="377"/>
    </row>
    <row r="9" spans="1:29" ht="14.45" hidden="1" customHeight="1" outlineLevel="1" x14ac:dyDescent="0.3">
      <c r="J9" s="367"/>
      <c r="K9" s="326"/>
      <c r="L9" s="326"/>
      <c r="M9" s="367"/>
      <c r="N9" s="712"/>
      <c r="O9" s="712"/>
      <c r="AB9" s="378"/>
      <c r="AC9" s="379"/>
    </row>
    <row r="10" spans="1:29" ht="14.85" hidden="1" customHeight="1" outlineLevel="1" x14ac:dyDescent="0.3">
      <c r="J10" s="367"/>
      <c r="K10" s="367"/>
      <c r="L10" s="367"/>
      <c r="M10" s="367"/>
      <c r="N10" s="367"/>
      <c r="O10" s="367"/>
      <c r="AB10" s="378"/>
      <c r="AC10" s="326"/>
    </row>
    <row r="11" spans="1:29" collapsed="1" x14ac:dyDescent="0.3">
      <c r="A11" s="30"/>
      <c r="B11" s="40"/>
      <c r="C11" s="40"/>
      <c r="D11" s="40"/>
      <c r="E11" s="40"/>
      <c r="F11" s="40"/>
      <c r="G11" s="40"/>
      <c r="I11" s="367" t="s">
        <v>296</v>
      </c>
      <c r="J11" s="367"/>
      <c r="K11" s="366"/>
      <c r="L11" s="366"/>
      <c r="M11" s="366"/>
      <c r="N11" s="366"/>
      <c r="O11" s="366"/>
      <c r="AB11" s="376"/>
      <c r="AC11" s="377"/>
    </row>
    <row r="12" spans="1:29" x14ac:dyDescent="0.3">
      <c r="A12" s="30"/>
      <c r="B12" s="40"/>
      <c r="C12" s="40"/>
      <c r="D12" s="40"/>
      <c r="E12" s="40"/>
      <c r="F12" s="40"/>
      <c r="G12" s="40"/>
      <c r="I12" s="401"/>
      <c r="J12" s="367" t="s">
        <v>389</v>
      </c>
      <c r="K12" s="373"/>
      <c r="L12" s="373"/>
      <c r="M12" s="373"/>
      <c r="N12" s="373"/>
      <c r="O12" s="373"/>
    </row>
    <row r="13" spans="1:29" x14ac:dyDescent="0.3">
      <c r="I13" s="402"/>
      <c r="J13" s="403" t="s">
        <v>388</v>
      </c>
      <c r="K13" s="363"/>
      <c r="AB13" s="370"/>
      <c r="AC13" s="328"/>
    </row>
    <row r="14" spans="1:29" x14ac:dyDescent="0.3">
      <c r="I14" s="462"/>
      <c r="J14" s="403" t="s">
        <v>413</v>
      </c>
      <c r="K14" s="363"/>
      <c r="AB14" s="370"/>
      <c r="AC14" s="328"/>
    </row>
    <row r="15" spans="1:29" x14ac:dyDescent="0.3">
      <c r="I15" s="466"/>
      <c r="J15" s="403"/>
      <c r="K15" s="363"/>
      <c r="AB15" s="370"/>
      <c r="AC15" s="328"/>
    </row>
    <row r="16" spans="1:29" x14ac:dyDescent="0.3">
      <c r="J16" s="363"/>
      <c r="K16" s="363"/>
      <c r="AB16" s="370"/>
      <c r="AC16" s="328"/>
    </row>
    <row r="17" spans="1:29" ht="15.95" customHeight="1" x14ac:dyDescent="0.3">
      <c r="A17" s="30"/>
      <c r="B17" s="755" t="s">
        <v>71</v>
      </c>
      <c r="C17" s="756"/>
      <c r="D17" s="755" t="s">
        <v>72</v>
      </c>
      <c r="E17" s="756"/>
      <c r="F17" s="755" t="s">
        <v>73</v>
      </c>
      <c r="G17" s="756"/>
      <c r="H17" s="708" t="s">
        <v>202</v>
      </c>
      <c r="I17" s="709"/>
      <c r="J17" s="709"/>
      <c r="K17" s="713" t="s">
        <v>391</v>
      </c>
      <c r="L17" s="713"/>
      <c r="M17" s="713"/>
      <c r="N17" s="713" t="s">
        <v>392</v>
      </c>
      <c r="O17" s="714"/>
      <c r="R17" s="113" t="s">
        <v>294</v>
      </c>
      <c r="S17" s="89"/>
      <c r="T17" s="109" t="s">
        <v>295</v>
      </c>
      <c r="X17" s="304" t="s">
        <v>341</v>
      </c>
      <c r="AB17" s="783" t="s">
        <v>411</v>
      </c>
      <c r="AC17" s="784"/>
    </row>
    <row r="18" spans="1:29" ht="15.95" customHeight="1" thickBot="1" x14ac:dyDescent="0.35">
      <c r="A18" s="30"/>
      <c r="B18" s="757"/>
      <c r="C18" s="758"/>
      <c r="D18" s="757"/>
      <c r="E18" s="758"/>
      <c r="F18" s="757"/>
      <c r="G18" s="758"/>
      <c r="H18" s="710"/>
      <c r="I18" s="711"/>
      <c r="J18" s="711"/>
      <c r="K18" s="406" t="s">
        <v>365</v>
      </c>
      <c r="L18" s="406" t="s">
        <v>366</v>
      </c>
      <c r="M18" s="406" t="s">
        <v>367</v>
      </c>
      <c r="N18" s="406" t="s">
        <v>368</v>
      </c>
      <c r="O18" s="407" t="s">
        <v>369</v>
      </c>
      <c r="P18" s="84" t="s">
        <v>203</v>
      </c>
      <c r="R18" s="199" t="s">
        <v>88</v>
      </c>
      <c r="S18" s="89" t="e">
        <v>#N/A</v>
      </c>
      <c r="T18" s="109" t="s">
        <v>88</v>
      </c>
      <c r="U18" s="270" t="s">
        <v>338</v>
      </c>
      <c r="V18" s="269" t="s">
        <v>336</v>
      </c>
      <c r="W18" s="269" t="s">
        <v>337</v>
      </c>
      <c r="X18" s="303" t="s">
        <v>294</v>
      </c>
      <c r="Y18" s="82" t="s">
        <v>295</v>
      </c>
      <c r="AB18" s="785"/>
      <c r="AC18" s="786"/>
    </row>
    <row r="19" spans="1:29" ht="15" customHeight="1" x14ac:dyDescent="0.3">
      <c r="A19" s="30"/>
      <c r="B19" s="771" t="s">
        <v>19</v>
      </c>
      <c r="C19" s="599" t="s">
        <v>20</v>
      </c>
      <c r="D19" s="599" t="s">
        <v>21</v>
      </c>
      <c r="E19" s="599" t="s">
        <v>20</v>
      </c>
      <c r="F19" s="761" t="s">
        <v>22</v>
      </c>
      <c r="G19" s="754" t="s">
        <v>24</v>
      </c>
      <c r="H19" s="408">
        <v>1</v>
      </c>
      <c r="I19" s="409" t="str">
        <f>CONCATENATE($F$19,".",H19)</f>
        <v>T 1.1.1</v>
      </c>
      <c r="J19" s="410" t="str">
        <f>'T 1.1'!C7</f>
        <v>Prüfung der Anwendbarkeit</v>
      </c>
      <c r="K19" s="411"/>
      <c r="L19" s="411"/>
      <c r="M19" s="411"/>
      <c r="N19" s="412"/>
      <c r="O19" s="462"/>
      <c r="P19" s="190" t="str">
        <f>'T 1.1'!D7</f>
        <v>X</v>
      </c>
      <c r="Q19" s="200">
        <f>IF(ISNA(R19),-0.1,IF(R19=0,0.1,R19))</f>
        <v>0.1</v>
      </c>
      <c r="R19" s="201">
        <f>IF(P19="X",'T 1.1'!F7,NA())</f>
        <v>0</v>
      </c>
      <c r="S19" s="231" t="str">
        <f>IF(ISNA(R19),2,"")</f>
        <v/>
      </c>
      <c r="T19" s="201">
        <f>IF(P19="X",'T 1.1'!E7,NA())</f>
        <v>1</v>
      </c>
      <c r="U19" s="717">
        <f>IF(V19=W19,NA(),(_xlfn.IFNA(T19,0)+_xlfn.IFNA(T20,0)+_xlfn.IFNA(T21,0))/(W19-V19))</f>
        <v>1.6666666666666667</v>
      </c>
      <c r="V19" s="716">
        <f>COUNTIF(T19:T21,NA())</f>
        <v>0</v>
      </c>
      <c r="W19" s="716">
        <v>3</v>
      </c>
      <c r="X19" s="85">
        <f t="shared" ref="X19:X82" si="0">IF(ISNA(R19),-0.1,IF(R19=0,0.1,R19))</f>
        <v>0.1</v>
      </c>
      <c r="Y19" s="85">
        <f>IF(ISNA(T19),-0.1,IF(T19=0,0.1,T19))</f>
        <v>1</v>
      </c>
      <c r="Z19" s="715">
        <f>(_xlfn.IFNA(T19,0)+_xlfn.IFNA(T20,0)+_xlfn.IFNA(T21,0)+_xlfn.IFNA(T22,0)+_xlfn.IFNA(T23,0)+_xlfn.IFNA(T24,0)+_xlfn.IFNA(T25,0)+_xlfn.IFNA(T26,0))/(ROWS(T19:T26)-SUM(V19:V26))</f>
        <v>1.5</v>
      </c>
      <c r="AA19" s="355"/>
      <c r="AB19" s="700" t="s">
        <v>412</v>
      </c>
      <c r="AC19" s="701"/>
    </row>
    <row r="20" spans="1:29" ht="15" customHeight="1" x14ac:dyDescent="0.3">
      <c r="A20" s="30"/>
      <c r="B20" s="771"/>
      <c r="C20" s="599"/>
      <c r="D20" s="599"/>
      <c r="E20" s="599"/>
      <c r="F20" s="761"/>
      <c r="G20" s="740"/>
      <c r="H20" s="408">
        <v>2</v>
      </c>
      <c r="I20" s="409" t="str">
        <f t="shared" ref="I20:I21" si="1">CONCATENATE($F$19,".",H20)</f>
        <v>T 1.1.2</v>
      </c>
      <c r="J20" s="410" t="str">
        <f>'T 1.1'!C8</f>
        <v>Nachhaltigkeitsbewertung</v>
      </c>
      <c r="K20" s="411"/>
      <c r="L20" s="411"/>
      <c r="M20" s="411"/>
      <c r="N20" s="412"/>
      <c r="O20" s="462"/>
      <c r="P20" s="191" t="str">
        <f>'T 1.1'!D8</f>
        <v>X</v>
      </c>
      <c r="Q20" s="106">
        <f t="shared" ref="Q20:Q83" si="2">IF(ISNA(R20),-0.1,IF(R20=0,0.1,R20))</f>
        <v>1</v>
      </c>
      <c r="R20" s="111">
        <f>IF(P20="X",'T 1.1'!F8,NA())</f>
        <v>1</v>
      </c>
      <c r="S20" s="232" t="str">
        <f t="shared" ref="S20:S83" si="3">IF(ISNA(R20),2,"")</f>
        <v/>
      </c>
      <c r="T20" s="111">
        <f>IF(P20="X",'T 1.1'!E8,NA())</f>
        <v>2</v>
      </c>
      <c r="U20" s="717"/>
      <c r="V20" s="716"/>
      <c r="W20" s="716"/>
      <c r="X20" s="85">
        <f t="shared" si="0"/>
        <v>1</v>
      </c>
      <c r="Y20" s="85">
        <f t="shared" ref="Y20:Y83" si="4">IF(ISNA(T20),-0.1,IF(T20=0,0.1,T20))</f>
        <v>2</v>
      </c>
      <c r="Z20" s="715"/>
      <c r="AA20" s="355"/>
      <c r="AB20" s="700"/>
      <c r="AC20" s="701"/>
    </row>
    <row r="21" spans="1:29" ht="15" customHeight="1" x14ac:dyDescent="0.3">
      <c r="A21" s="30"/>
      <c r="B21" s="771"/>
      <c r="C21" s="599"/>
      <c r="D21" s="599"/>
      <c r="E21" s="599"/>
      <c r="F21" s="762"/>
      <c r="G21" s="740"/>
      <c r="H21" s="419">
        <v>3</v>
      </c>
      <c r="I21" s="420" t="str">
        <f t="shared" si="1"/>
        <v>T 1.1.3</v>
      </c>
      <c r="J21" s="421" t="str">
        <f>'T 1.1'!C9</f>
        <v>Projektorganisation</v>
      </c>
      <c r="K21" s="438"/>
      <c r="L21" s="438"/>
      <c r="M21" s="438"/>
      <c r="N21" s="439"/>
      <c r="O21" s="463"/>
      <c r="P21" s="192" t="str">
        <f>'T 1.1'!D9</f>
        <v>X</v>
      </c>
      <c r="Q21" s="105">
        <f t="shared" si="2"/>
        <v>2</v>
      </c>
      <c r="R21" s="112">
        <f>IF(P21="X",'T 1.1'!F9,NA())</f>
        <v>2</v>
      </c>
      <c r="S21" s="233" t="str">
        <f t="shared" si="3"/>
        <v/>
      </c>
      <c r="T21" s="112">
        <f>IF(P21="X",'T 1.1'!E9,NA())</f>
        <v>2</v>
      </c>
      <c r="U21" s="717"/>
      <c r="V21" s="716"/>
      <c r="W21" s="716"/>
      <c r="X21" s="85">
        <f t="shared" si="0"/>
        <v>2</v>
      </c>
      <c r="Y21" s="85">
        <f t="shared" si="4"/>
        <v>2</v>
      </c>
      <c r="Z21" s="715"/>
      <c r="AA21" s="355"/>
      <c r="AB21" s="700"/>
      <c r="AC21" s="701"/>
    </row>
    <row r="22" spans="1:29" x14ac:dyDescent="0.3">
      <c r="A22" s="30"/>
      <c r="B22" s="771"/>
      <c r="C22" s="599"/>
      <c r="D22" s="599"/>
      <c r="E22" s="599"/>
      <c r="F22" s="759" t="s">
        <v>23</v>
      </c>
      <c r="G22" s="740" t="s">
        <v>134</v>
      </c>
      <c r="H22" s="427">
        <v>1</v>
      </c>
      <c r="I22" s="428" t="str">
        <f>CONCATENATE($F$22,".",H22)</f>
        <v>T 1.2.1</v>
      </c>
      <c r="J22" s="429" t="str">
        <f>'T 1.2'!C7</f>
        <v>Zielsetzung des Projekts</v>
      </c>
      <c r="K22" s="430"/>
      <c r="L22" s="430"/>
      <c r="M22" s="430"/>
      <c r="N22" s="431"/>
      <c r="O22" s="462"/>
      <c r="P22" s="193" t="str">
        <f>'T 1.2'!D7</f>
        <v>X</v>
      </c>
      <c r="Q22" s="104">
        <f t="shared" si="2"/>
        <v>0.1</v>
      </c>
      <c r="R22" s="110">
        <f>IF(P22="X",'T 1.2'!F7,NA())</f>
        <v>0</v>
      </c>
      <c r="S22" s="234" t="str">
        <f t="shared" si="3"/>
        <v/>
      </c>
      <c r="T22" s="110">
        <f>IF(P22="X",'T 1.2'!E7,NA())</f>
        <v>1</v>
      </c>
      <c r="U22" s="717">
        <f>IF(V22=W22,NA(),(_xlfn.IFNA(T22,0)+_xlfn.IFNA(T23,0)+_xlfn.IFNA(T24,0))/(W22-V22))</f>
        <v>1.3333333333333333</v>
      </c>
      <c r="V22" s="716">
        <f>COUNTIF(T22:T24,NA())</f>
        <v>0</v>
      </c>
      <c r="W22" s="716">
        <v>3</v>
      </c>
      <c r="X22" s="85">
        <f t="shared" si="0"/>
        <v>0.1</v>
      </c>
      <c r="Y22" s="85">
        <f t="shared" si="4"/>
        <v>1</v>
      </c>
      <c r="Z22" s="715"/>
      <c r="AA22" s="355"/>
      <c r="AB22" s="700"/>
      <c r="AC22" s="701"/>
    </row>
    <row r="23" spans="1:29" x14ac:dyDescent="0.3">
      <c r="A23" s="30"/>
      <c r="B23" s="771"/>
      <c r="C23" s="599"/>
      <c r="D23" s="599"/>
      <c r="E23" s="599"/>
      <c r="F23" s="761"/>
      <c r="G23" s="740"/>
      <c r="H23" s="408">
        <v>2</v>
      </c>
      <c r="I23" s="409" t="str">
        <f t="shared" ref="I23:I24" si="5">CONCATENATE($F$22,".",H23)</f>
        <v>T 1.2.2</v>
      </c>
      <c r="J23" s="410" t="str">
        <f>'T 1.2'!C8</f>
        <v>Ziele der SNBS-Bewertung</v>
      </c>
      <c r="K23" s="411"/>
      <c r="L23" s="411"/>
      <c r="M23" s="411"/>
      <c r="N23" s="412"/>
      <c r="O23" s="462"/>
      <c r="P23" s="194" t="str">
        <f>'T 1.2'!D8</f>
        <v>X</v>
      </c>
      <c r="Q23" s="106">
        <f t="shared" si="2"/>
        <v>1</v>
      </c>
      <c r="R23" s="111">
        <f>IF(P23="X",'T 1.2'!F8,NA())</f>
        <v>1</v>
      </c>
      <c r="S23" s="232" t="str">
        <f t="shared" si="3"/>
        <v/>
      </c>
      <c r="T23" s="111">
        <f>IF(P23="X",'T 1.2'!E8,NA())</f>
        <v>1</v>
      </c>
      <c r="U23" s="717"/>
      <c r="V23" s="716"/>
      <c r="W23" s="716"/>
      <c r="X23" s="85">
        <f t="shared" si="0"/>
        <v>1</v>
      </c>
      <c r="Y23" s="85">
        <f t="shared" si="4"/>
        <v>1</v>
      </c>
      <c r="Z23" s="715"/>
      <c r="AA23" s="355"/>
      <c r="AB23" s="700"/>
      <c r="AC23" s="701"/>
    </row>
    <row r="24" spans="1:29" x14ac:dyDescent="0.3">
      <c r="A24" s="30"/>
      <c r="B24" s="771"/>
      <c r="C24" s="599"/>
      <c r="D24" s="599"/>
      <c r="E24" s="599"/>
      <c r="F24" s="762"/>
      <c r="G24" s="740"/>
      <c r="H24" s="419">
        <v>3</v>
      </c>
      <c r="I24" s="420" t="str">
        <f t="shared" si="5"/>
        <v>T 1.2.3</v>
      </c>
      <c r="J24" s="421" t="str">
        <f>'T 1.2'!C9</f>
        <v>Systemabgrenzung</v>
      </c>
      <c r="K24" s="438"/>
      <c r="L24" s="438"/>
      <c r="M24" s="438"/>
      <c r="N24" s="439"/>
      <c r="O24" s="464"/>
      <c r="P24" s="195" t="str">
        <f>'T 1.2'!D9</f>
        <v>X</v>
      </c>
      <c r="Q24" s="105">
        <f t="shared" si="2"/>
        <v>2</v>
      </c>
      <c r="R24" s="112">
        <f>IF(P24="X",'T 1.2'!F9,NA())</f>
        <v>2</v>
      </c>
      <c r="S24" s="233" t="str">
        <f t="shared" si="3"/>
        <v/>
      </c>
      <c r="T24" s="112">
        <f>IF(P24="X",'T 1.2'!E9,NA())</f>
        <v>2</v>
      </c>
      <c r="U24" s="717"/>
      <c r="V24" s="716"/>
      <c r="W24" s="716"/>
      <c r="X24" s="85">
        <f t="shared" si="0"/>
        <v>2</v>
      </c>
      <c r="Y24" s="85">
        <f t="shared" si="4"/>
        <v>2</v>
      </c>
      <c r="Z24" s="715"/>
      <c r="AA24" s="355"/>
      <c r="AB24" s="700"/>
      <c r="AC24" s="701"/>
    </row>
    <row r="25" spans="1:29" x14ac:dyDescent="0.3">
      <c r="A25" s="30"/>
      <c r="B25" s="771"/>
      <c r="C25" s="599"/>
      <c r="D25" s="599"/>
      <c r="E25" s="599"/>
      <c r="F25" s="759" t="s">
        <v>70</v>
      </c>
      <c r="G25" s="740" t="s">
        <v>95</v>
      </c>
      <c r="H25" s="427">
        <v>1</v>
      </c>
      <c r="I25" s="428" t="str">
        <f>CONCATENATE($F$25,".",H25)</f>
        <v>T 1.3.1</v>
      </c>
      <c r="J25" s="429" t="str">
        <f>'T 1.3'!C7</f>
        <v>Zielkonflikte</v>
      </c>
      <c r="K25" s="430"/>
      <c r="L25" s="430"/>
      <c r="M25" s="430"/>
      <c r="N25" s="431"/>
      <c r="O25" s="462"/>
      <c r="P25" s="196" t="str">
        <f>'T 1.3'!D7</f>
        <v>X</v>
      </c>
      <c r="Q25" s="104">
        <f t="shared" si="2"/>
        <v>0.1</v>
      </c>
      <c r="R25" s="110">
        <f>IF(P25="X",'T 1.3'!F7,NA())</f>
        <v>0</v>
      </c>
      <c r="S25" s="234" t="str">
        <f t="shared" si="3"/>
        <v/>
      </c>
      <c r="T25" s="110">
        <f>IF(P25="X",'T 1.3'!E7,NA())</f>
        <v>2</v>
      </c>
      <c r="U25" s="717">
        <f>IF(V25=W25,NA(),(_xlfn.IFNA(T25,0)+_xlfn.IFNA(T26,0))/(W25-V25))</f>
        <v>1.5</v>
      </c>
      <c r="V25" s="716">
        <f>COUNTIF(T25:T26,NA())</f>
        <v>0</v>
      </c>
      <c r="W25" s="716">
        <v>2</v>
      </c>
      <c r="X25" s="85">
        <f t="shared" si="0"/>
        <v>0.1</v>
      </c>
      <c r="Y25" s="85">
        <f t="shared" si="4"/>
        <v>2</v>
      </c>
      <c r="Z25" s="715"/>
      <c r="AA25" s="355"/>
      <c r="AB25" s="700"/>
      <c r="AC25" s="701"/>
    </row>
    <row r="26" spans="1:29" ht="17.25" thickBot="1" x14ac:dyDescent="0.35">
      <c r="A26" s="30"/>
      <c r="B26" s="772"/>
      <c r="C26" s="600"/>
      <c r="D26" s="600"/>
      <c r="E26" s="600"/>
      <c r="F26" s="760"/>
      <c r="G26" s="763"/>
      <c r="H26" s="419">
        <v>2</v>
      </c>
      <c r="I26" s="420" t="str">
        <f t="shared" ref="I26" si="6">CONCATENATE($F$25,".",H26)</f>
        <v>T 1.3.2</v>
      </c>
      <c r="J26" s="421" t="str">
        <f>'T 1.3'!C8</f>
        <v>Synergien</v>
      </c>
      <c r="K26" s="438"/>
      <c r="L26" s="438"/>
      <c r="M26" s="438"/>
      <c r="N26" s="439"/>
      <c r="O26" s="462"/>
      <c r="P26" s="197" t="str">
        <f>'T 1.3'!D8</f>
        <v>X</v>
      </c>
      <c r="Q26" s="106">
        <f t="shared" si="2"/>
        <v>1</v>
      </c>
      <c r="R26" s="111">
        <f>IF(P26="X",'T 1.3'!F8,NA())</f>
        <v>1</v>
      </c>
      <c r="S26" s="235" t="str">
        <f t="shared" si="3"/>
        <v/>
      </c>
      <c r="T26" s="111">
        <f>IF(P26="X",'T 1.3'!E8,NA())</f>
        <v>1</v>
      </c>
      <c r="U26" s="717"/>
      <c r="V26" s="716"/>
      <c r="W26" s="716"/>
      <c r="X26" s="85">
        <f t="shared" si="0"/>
        <v>1</v>
      </c>
      <c r="Y26" s="85">
        <f t="shared" si="4"/>
        <v>1</v>
      </c>
      <c r="Z26" s="715"/>
      <c r="AA26" s="355"/>
      <c r="AB26" s="700"/>
      <c r="AC26" s="701"/>
    </row>
    <row r="27" spans="1:29" ht="15" customHeight="1" x14ac:dyDescent="0.3">
      <c r="A27" s="30"/>
      <c r="B27" s="773" t="s">
        <v>1</v>
      </c>
      <c r="C27" s="767" t="s">
        <v>2</v>
      </c>
      <c r="D27" s="767" t="s">
        <v>7</v>
      </c>
      <c r="E27" s="767" t="s">
        <v>18</v>
      </c>
      <c r="F27" s="765" t="s">
        <v>25</v>
      </c>
      <c r="G27" s="754" t="s">
        <v>141</v>
      </c>
      <c r="H27" s="427">
        <v>1</v>
      </c>
      <c r="I27" s="428" t="str">
        <f>CONCATENATE($F$27,".",H27)</f>
        <v>G 1.1.1</v>
      </c>
      <c r="J27" s="429" t="str">
        <f>'G 1.1'!C7</f>
        <v>Raumplanung</v>
      </c>
      <c r="K27" s="430"/>
      <c r="L27" s="430"/>
      <c r="M27" s="430"/>
      <c r="N27" s="433"/>
      <c r="O27" s="465"/>
      <c r="P27" s="190" t="str">
        <f>'G 1.1'!D7</f>
        <v>X</v>
      </c>
      <c r="Q27" s="200">
        <f t="shared" si="2"/>
        <v>0.1</v>
      </c>
      <c r="R27" s="201">
        <f>IF(P27="X",'G 1.1'!F7,NA())</f>
        <v>0</v>
      </c>
      <c r="S27" s="231" t="str">
        <f t="shared" si="3"/>
        <v/>
      </c>
      <c r="T27" s="201">
        <f>IF(P27="X",'G 1.1'!E7,NA())</f>
        <v>1</v>
      </c>
      <c r="U27" s="717">
        <f>IF(V27=W27,NA(),(_xlfn.IFNA(T27,0)+_xlfn.IFNA(T28,0))/(W27-V27))</f>
        <v>1</v>
      </c>
      <c r="V27" s="716">
        <f>COUNTIF(T27:T28,NA())</f>
        <v>0</v>
      </c>
      <c r="W27" s="716">
        <v>2</v>
      </c>
      <c r="X27" s="85">
        <f t="shared" si="0"/>
        <v>0.1</v>
      </c>
      <c r="Y27" s="85">
        <f t="shared" si="4"/>
        <v>1</v>
      </c>
      <c r="Z27" s="715">
        <f>(_xlfn.IFNA(T27,0)+_xlfn.IFNA(T28,0)+_xlfn.IFNA(T29,0)+_xlfn.IFNA(T30,0)+_xlfn.IFNA(T31,0)+_xlfn.IFNA(T32,0)+_xlfn.IFNA(T33,0)+_xlfn.IFNA(T34,0)+_xlfn.IFNA(T35,0)+_xlfn.IFNA(T36,0)+_xlfn.IFNA(T37,0)+_xlfn.IFNA(T38,0)+_xlfn.IFNA(T39,0)+_xlfn.IFNA(T40,0)+_xlfn.IFNA(T41,0)+_xlfn.IFNA(T42,0)+_xlfn.IFNA(T43,0)+_xlfn.IFNA(T44,0)+_xlfn.IFNA(T45,0)+_xlfn.IFNA(T46,0)+_xlfn.IFNA(T47,0)+_xlfn.IFNA(T48,0))/(ROWS(T27:T48)-SUM(V27:V48))</f>
        <v>1.25</v>
      </c>
      <c r="AB27" s="779" t="s">
        <v>414</v>
      </c>
      <c r="AC27" s="780"/>
    </row>
    <row r="28" spans="1:29" ht="15" customHeight="1" x14ac:dyDescent="0.3">
      <c r="A28" s="30"/>
      <c r="B28" s="774"/>
      <c r="C28" s="726"/>
      <c r="D28" s="726"/>
      <c r="E28" s="726"/>
      <c r="F28" s="766"/>
      <c r="G28" s="740"/>
      <c r="H28" s="419">
        <v>2</v>
      </c>
      <c r="I28" s="420" t="str">
        <f t="shared" ref="I28" si="7">CONCATENATE($F$27,".",H28)</f>
        <v>G 1.1.2</v>
      </c>
      <c r="J28" s="421" t="str">
        <f>'G 1.1'!C8</f>
        <v>Landschaften, Ortsbilder und Kulturraum</v>
      </c>
      <c r="K28" s="422"/>
      <c r="L28" s="422"/>
      <c r="M28" s="422"/>
      <c r="N28" s="423"/>
      <c r="O28" s="424"/>
      <c r="P28" s="192" t="str">
        <f>'G 1.1'!D8</f>
        <v>X</v>
      </c>
      <c r="Q28" s="105">
        <f t="shared" si="2"/>
        <v>1</v>
      </c>
      <c r="R28" s="112">
        <f>IF(P28="X",'G 1.1'!F8,NA())</f>
        <v>1</v>
      </c>
      <c r="S28" s="233" t="str">
        <f t="shared" si="3"/>
        <v/>
      </c>
      <c r="T28" s="112">
        <f>IF(P28="X",'G 1.1'!E8,NA())</f>
        <v>1</v>
      </c>
      <c r="U28" s="717"/>
      <c r="V28" s="716"/>
      <c r="W28" s="716"/>
      <c r="X28" s="85">
        <f t="shared" si="0"/>
        <v>1</v>
      </c>
      <c r="Y28" s="85">
        <f t="shared" si="4"/>
        <v>1</v>
      </c>
      <c r="Z28" s="715"/>
      <c r="AB28" s="700" t="s">
        <v>415</v>
      </c>
      <c r="AC28" s="701"/>
    </row>
    <row r="29" spans="1:29" ht="15" customHeight="1" x14ac:dyDescent="0.3">
      <c r="A29" s="30"/>
      <c r="B29" s="774"/>
      <c r="C29" s="726"/>
      <c r="D29" s="726" t="e">
        <v>#VALUE!</v>
      </c>
      <c r="E29" s="726"/>
      <c r="F29" s="702" t="s">
        <v>26</v>
      </c>
      <c r="G29" s="740" t="s">
        <v>27</v>
      </c>
      <c r="H29" s="427">
        <v>1</v>
      </c>
      <c r="I29" s="428" t="str">
        <f>CONCATENATE($F$29,".",H29)</f>
        <v>G 1.2.1</v>
      </c>
      <c r="J29" s="429" t="str">
        <f>'G 1.2'!C7</f>
        <v>Zerschneidungswirkung</v>
      </c>
      <c r="K29" s="435"/>
      <c r="L29" s="435"/>
      <c r="M29" s="435"/>
      <c r="N29" s="436"/>
      <c r="O29" s="437"/>
      <c r="P29" s="196">
        <f>'G 1.2'!D7</f>
        <v>0</v>
      </c>
      <c r="Q29" s="104">
        <f t="shared" si="2"/>
        <v>-0.1</v>
      </c>
      <c r="R29" s="110" t="e">
        <f>IF(P29="X",'G 1.2'!F7,NA())</f>
        <v>#N/A</v>
      </c>
      <c r="S29" s="234">
        <f t="shared" si="3"/>
        <v>2</v>
      </c>
      <c r="T29" s="110" t="e">
        <f>IF(P29="X",'G 1.2'!E7,NA())</f>
        <v>#N/A</v>
      </c>
      <c r="U29" s="717" t="e">
        <f>IF(V29=W29,NA(),(_xlfn.IFNA(T29,0)+_xlfn.IFNA(T30,0)+_xlfn.IFNA(T31,0))/(W29-V29))</f>
        <v>#N/A</v>
      </c>
      <c r="V29" s="716">
        <f>COUNTIF(T29:T31,NA())</f>
        <v>3</v>
      </c>
      <c r="W29" s="716">
        <v>3</v>
      </c>
      <c r="X29" s="85">
        <f>IF(ISNA(R29),-0.1,IF(R29=0,0.1,R29))</f>
        <v>-0.1</v>
      </c>
      <c r="Y29" s="85">
        <f t="shared" si="4"/>
        <v>-0.1</v>
      </c>
      <c r="Z29" s="715"/>
      <c r="AB29" s="700"/>
      <c r="AC29" s="701"/>
    </row>
    <row r="30" spans="1:29" ht="15" customHeight="1" x14ac:dyDescent="0.3">
      <c r="A30" s="30"/>
      <c r="B30" s="774"/>
      <c r="C30" s="726"/>
      <c r="D30" s="726"/>
      <c r="E30" s="726"/>
      <c r="F30" s="703"/>
      <c r="G30" s="740"/>
      <c r="H30" s="408">
        <v>2</v>
      </c>
      <c r="I30" s="409" t="str">
        <f t="shared" ref="I30:I31" si="8">CONCATENATE($F$29,".",H30)</f>
        <v>G 1.2.2</v>
      </c>
      <c r="J30" s="410" t="str">
        <f>'G 1.2'!C8</f>
        <v>Öffentlicher Raum, Frei- und Erholungsräume</v>
      </c>
      <c r="K30" s="416"/>
      <c r="L30" s="416"/>
      <c r="M30" s="416"/>
      <c r="N30" s="417"/>
      <c r="O30" s="418"/>
      <c r="P30" s="191">
        <f>'G 1.2'!D8</f>
        <v>0</v>
      </c>
      <c r="Q30" s="106">
        <f t="shared" si="2"/>
        <v>-0.1</v>
      </c>
      <c r="R30" s="111" t="e">
        <f>IF(P30="X",'G 1.2'!F8,NA())</f>
        <v>#N/A</v>
      </c>
      <c r="S30" s="232">
        <f t="shared" si="3"/>
        <v>2</v>
      </c>
      <c r="T30" s="111" t="e">
        <f>IF(P30="X",'G 1.2'!E8,NA())</f>
        <v>#N/A</v>
      </c>
      <c r="U30" s="717"/>
      <c r="V30" s="716"/>
      <c r="W30" s="716"/>
      <c r="X30" s="85">
        <f t="shared" si="0"/>
        <v>-0.1</v>
      </c>
      <c r="Y30" s="85">
        <f t="shared" si="4"/>
        <v>-0.1</v>
      </c>
      <c r="Z30" s="715"/>
      <c r="AB30" s="700"/>
      <c r="AC30" s="701"/>
    </row>
    <row r="31" spans="1:29" ht="15" customHeight="1" x14ac:dyDescent="0.3">
      <c r="A31" s="30"/>
      <c r="B31" s="774"/>
      <c r="C31" s="726"/>
      <c r="D31" s="726"/>
      <c r="E31" s="726"/>
      <c r="F31" s="766"/>
      <c r="G31" s="740"/>
      <c r="H31" s="419">
        <v>3</v>
      </c>
      <c r="I31" s="420" t="str">
        <f t="shared" si="8"/>
        <v>G 1.2.3</v>
      </c>
      <c r="J31" s="421" t="str">
        <f>'G 1.2'!C9</f>
        <v>Aus- und Fernsicht</v>
      </c>
      <c r="K31" s="438"/>
      <c r="L31" s="438"/>
      <c r="M31" s="438"/>
      <c r="N31" s="441"/>
      <c r="O31" s="442"/>
      <c r="P31" s="192">
        <f>'G 1.2'!D9</f>
        <v>0</v>
      </c>
      <c r="Q31" s="105">
        <f t="shared" si="2"/>
        <v>-0.1</v>
      </c>
      <c r="R31" s="112" t="e">
        <f>IF(P31="X",'G 1.2'!F9,NA())</f>
        <v>#N/A</v>
      </c>
      <c r="S31" s="233">
        <f t="shared" si="3"/>
        <v>2</v>
      </c>
      <c r="T31" s="112" t="e">
        <f>IF(P31="X",'G 1.2'!E9,NA())</f>
        <v>#N/A</v>
      </c>
      <c r="U31" s="717"/>
      <c r="V31" s="716"/>
      <c r="W31" s="716"/>
      <c r="X31" s="85">
        <f t="shared" si="0"/>
        <v>-0.1</v>
      </c>
      <c r="Y31" s="85">
        <f t="shared" si="4"/>
        <v>-0.1</v>
      </c>
      <c r="Z31" s="715"/>
      <c r="AB31" s="781" t="s">
        <v>387</v>
      </c>
      <c r="AC31" s="782"/>
    </row>
    <row r="32" spans="1:29" ht="15" customHeight="1" x14ac:dyDescent="0.3">
      <c r="A32" s="30"/>
      <c r="B32" s="774"/>
      <c r="C32" s="726"/>
      <c r="D32" s="726"/>
      <c r="E32" s="726"/>
      <c r="F32" s="702" t="s">
        <v>28</v>
      </c>
      <c r="G32" s="740" t="s">
        <v>29</v>
      </c>
      <c r="H32" s="427">
        <v>1</v>
      </c>
      <c r="I32" s="428" t="str">
        <f>CONCATENATE($F$32,".",H32)</f>
        <v>G 1.3.1</v>
      </c>
      <c r="J32" s="429" t="str">
        <f>'G 1.3'!C7</f>
        <v>Barrierefreier Zugang</v>
      </c>
      <c r="K32" s="430"/>
      <c r="L32" s="430"/>
      <c r="M32" s="430"/>
      <c r="N32" s="433"/>
      <c r="O32" s="434"/>
      <c r="P32" s="196" t="str">
        <f>'G 1.3'!D7</f>
        <v>X</v>
      </c>
      <c r="Q32" s="104">
        <f t="shared" si="2"/>
        <v>0.1</v>
      </c>
      <c r="R32" s="110">
        <f>IF(P32="X",'G 1.3'!F7,NA())</f>
        <v>0</v>
      </c>
      <c r="S32" s="234" t="str">
        <f t="shared" si="3"/>
        <v/>
      </c>
      <c r="T32" s="110">
        <f>IF(P32="X",'G 1.3'!E7,NA())</f>
        <v>2</v>
      </c>
      <c r="U32" s="717">
        <f>IF(V32=W32,NA(),(_xlfn.IFNA(T32,0)+_xlfn.IFNA(T33,0)+_xlfn.IFNA(T34,0))/(W32-V32))</f>
        <v>1.5</v>
      </c>
      <c r="V32" s="716">
        <f>COUNTIF(T32:T34,NA())</f>
        <v>1</v>
      </c>
      <c r="W32" s="716">
        <v>3</v>
      </c>
      <c r="X32" s="85">
        <f t="shared" si="0"/>
        <v>0.1</v>
      </c>
      <c r="Y32" s="85">
        <f t="shared" si="4"/>
        <v>2</v>
      </c>
      <c r="Z32" s="715"/>
      <c r="AB32" s="779" t="s">
        <v>387</v>
      </c>
      <c r="AC32" s="780"/>
    </row>
    <row r="33" spans="1:29" ht="15" customHeight="1" x14ac:dyDescent="0.3">
      <c r="A33" s="30"/>
      <c r="B33" s="774"/>
      <c r="C33" s="726"/>
      <c r="D33" s="726"/>
      <c r="E33" s="726"/>
      <c r="F33" s="703"/>
      <c r="G33" s="740"/>
      <c r="H33" s="408">
        <v>2</v>
      </c>
      <c r="I33" s="409" t="str">
        <f t="shared" ref="I33:I34" si="9">CONCATENATE($F$32,".",H33)</f>
        <v>G 1.3.2</v>
      </c>
      <c r="J33" s="410" t="str">
        <f>'G 1.3'!C8</f>
        <v>Beschilderung</v>
      </c>
      <c r="K33" s="416"/>
      <c r="L33" s="416"/>
      <c r="M33" s="416"/>
      <c r="N33" s="414"/>
      <c r="O33" s="415"/>
      <c r="P33" s="191">
        <f>'G 1.3'!D8</f>
        <v>0</v>
      </c>
      <c r="Q33" s="106">
        <f t="shared" si="2"/>
        <v>-0.1</v>
      </c>
      <c r="R33" s="111" t="e">
        <f>IF(P33="X",'G 1.3'!F8,NA())</f>
        <v>#N/A</v>
      </c>
      <c r="S33" s="232">
        <f t="shared" si="3"/>
        <v>2</v>
      </c>
      <c r="T33" s="111" t="e">
        <f>IF(P33="X",'G 1.3'!E8,NA())</f>
        <v>#N/A</v>
      </c>
      <c r="U33" s="717"/>
      <c r="V33" s="716"/>
      <c r="W33" s="716"/>
      <c r="X33" s="85">
        <f t="shared" si="0"/>
        <v>-0.1</v>
      </c>
      <c r="Y33" s="85">
        <f t="shared" si="4"/>
        <v>-0.1</v>
      </c>
      <c r="Z33" s="715"/>
      <c r="AB33" s="781" t="s">
        <v>396</v>
      </c>
      <c r="AC33" s="782"/>
    </row>
    <row r="34" spans="1:29" ht="31.35" customHeight="1" x14ac:dyDescent="0.3">
      <c r="A34" s="30"/>
      <c r="B34" s="774"/>
      <c r="C34" s="726"/>
      <c r="D34" s="764"/>
      <c r="E34" s="764"/>
      <c r="F34" s="766"/>
      <c r="G34" s="740"/>
      <c r="H34" s="443">
        <v>3</v>
      </c>
      <c r="I34" s="444" t="str">
        <f t="shared" si="9"/>
        <v>G 1.3.3</v>
      </c>
      <c r="J34" s="444" t="str">
        <f>'G 1.3'!C9</f>
        <v>Aufenthaltsqualität im Umfeld der Infrastruktur</v>
      </c>
      <c r="K34" s="422"/>
      <c r="L34" s="422"/>
      <c r="M34" s="422"/>
      <c r="N34" s="423"/>
      <c r="O34" s="424"/>
      <c r="P34" s="192" t="str">
        <f>'G 1.3'!D9</f>
        <v>X</v>
      </c>
      <c r="Q34" s="105">
        <f t="shared" si="2"/>
        <v>1</v>
      </c>
      <c r="R34" s="112">
        <f>IF(P34="X",'G 1.3'!F9,NA())</f>
        <v>1</v>
      </c>
      <c r="S34" s="233" t="str">
        <f t="shared" si="3"/>
        <v/>
      </c>
      <c r="T34" s="112">
        <f>IF(P34="X",'G 1.3'!E9,NA())</f>
        <v>1</v>
      </c>
      <c r="U34" s="717"/>
      <c r="V34" s="716"/>
      <c r="W34" s="716"/>
      <c r="X34" s="85">
        <f t="shared" si="0"/>
        <v>1</v>
      </c>
      <c r="Y34" s="85">
        <f t="shared" si="4"/>
        <v>1</v>
      </c>
      <c r="Z34" s="715"/>
      <c r="AB34" s="787" t="s">
        <v>398</v>
      </c>
      <c r="AC34" s="788"/>
    </row>
    <row r="35" spans="1:29" ht="15" customHeight="1" x14ac:dyDescent="0.3">
      <c r="A35" s="30"/>
      <c r="B35" s="774"/>
      <c r="C35" s="726"/>
      <c r="D35" s="725" t="s">
        <v>10</v>
      </c>
      <c r="E35" s="725" t="s">
        <v>14</v>
      </c>
      <c r="F35" s="702" t="s">
        <v>30</v>
      </c>
      <c r="G35" s="740" t="s">
        <v>31</v>
      </c>
      <c r="H35" s="427">
        <v>1</v>
      </c>
      <c r="I35" s="428" t="str">
        <f>CONCATENATE($F$35,".",H35)</f>
        <v>G 2.1.1</v>
      </c>
      <c r="J35" s="429" t="str">
        <f>'G 2.1'!C7</f>
        <v>Stakeholder und Partizipation</v>
      </c>
      <c r="K35" s="430"/>
      <c r="L35" s="430"/>
      <c r="M35" s="430"/>
      <c r="N35" s="433"/>
      <c r="O35" s="434"/>
      <c r="P35" s="196" t="str">
        <f>'G 2.1'!D7</f>
        <v>X</v>
      </c>
      <c r="Q35" s="104">
        <f t="shared" si="2"/>
        <v>0.1</v>
      </c>
      <c r="R35" s="110">
        <f>IF(P35="X",'G 2.1'!F7,NA())</f>
        <v>0</v>
      </c>
      <c r="S35" s="234" t="str">
        <f t="shared" si="3"/>
        <v/>
      </c>
      <c r="T35" s="110">
        <f>IF(P35="X",'G 2.1'!E7,NA())</f>
        <v>1</v>
      </c>
      <c r="U35" s="717">
        <f>IF(V35=W35,NA(),(_xlfn.IFNA(T35,0)+_xlfn.IFNA(T36,0))/(W35-V35))</f>
        <v>1</v>
      </c>
      <c r="V35" s="716">
        <f>COUNTIF(T35:T36,NA())</f>
        <v>0</v>
      </c>
      <c r="W35" s="716">
        <v>2</v>
      </c>
      <c r="X35" s="85">
        <f t="shared" si="0"/>
        <v>0.1</v>
      </c>
      <c r="Y35" s="85">
        <f t="shared" si="4"/>
        <v>1</v>
      </c>
      <c r="Z35" s="715"/>
      <c r="AB35" s="779" t="s">
        <v>395</v>
      </c>
      <c r="AC35" s="780"/>
    </row>
    <row r="36" spans="1:29" ht="15" customHeight="1" x14ac:dyDescent="0.3">
      <c r="A36" s="30"/>
      <c r="B36" s="774"/>
      <c r="C36" s="726"/>
      <c r="D36" s="726"/>
      <c r="E36" s="726"/>
      <c r="F36" s="703"/>
      <c r="G36" s="740"/>
      <c r="H36" s="419">
        <v>2</v>
      </c>
      <c r="I36" s="420" t="str">
        <f t="shared" ref="I36" si="10">CONCATENATE($F$35,".",H36)</f>
        <v>G 2.1.2</v>
      </c>
      <c r="J36" s="421" t="str">
        <f>'G 2.1'!C8</f>
        <v>Kommunikation und Reklamationen</v>
      </c>
      <c r="K36" s="438"/>
      <c r="L36" s="438"/>
      <c r="M36" s="438"/>
      <c r="N36" s="441"/>
      <c r="O36" s="442"/>
      <c r="P36" s="192" t="str">
        <f>'G 2.1'!D8</f>
        <v>X</v>
      </c>
      <c r="Q36" s="105">
        <f t="shared" si="2"/>
        <v>1</v>
      </c>
      <c r="R36" s="112">
        <f>IF(P36="X",'G 2.1'!F8,NA())</f>
        <v>1</v>
      </c>
      <c r="S36" s="233" t="str">
        <f t="shared" si="3"/>
        <v/>
      </c>
      <c r="T36" s="112">
        <f>IF(P36="X",'G 2.1'!E8,NA())</f>
        <v>1</v>
      </c>
      <c r="U36" s="717"/>
      <c r="V36" s="716"/>
      <c r="W36" s="716"/>
      <c r="X36" s="85">
        <f t="shared" si="0"/>
        <v>1</v>
      </c>
      <c r="Y36" s="85">
        <f t="shared" si="4"/>
        <v>1</v>
      </c>
      <c r="Z36" s="715"/>
      <c r="AB36" s="781" t="s">
        <v>405</v>
      </c>
      <c r="AC36" s="782"/>
    </row>
    <row r="37" spans="1:29" ht="15" customHeight="1" x14ac:dyDescent="0.3">
      <c r="A37" s="30"/>
      <c r="B37" s="774"/>
      <c r="C37" s="726"/>
      <c r="D37" s="726"/>
      <c r="E37" s="726"/>
      <c r="F37" s="391" t="s">
        <v>32</v>
      </c>
      <c r="G37" s="395" t="s">
        <v>33</v>
      </c>
      <c r="H37" s="450">
        <v>1</v>
      </c>
      <c r="I37" s="451" t="str">
        <f>CONCATENATE($F$37,".",H37)</f>
        <v>G 2.2.1</v>
      </c>
      <c r="J37" s="452" t="str">
        <f>'G 2.2'!C7</f>
        <v>Sozialverträgliches Verhalten</v>
      </c>
      <c r="K37" s="453"/>
      <c r="L37" s="453"/>
      <c r="M37" s="453"/>
      <c r="N37" s="454"/>
      <c r="O37" s="455"/>
      <c r="P37" s="196" t="str">
        <f>'G 2.2'!D7</f>
        <v>X</v>
      </c>
      <c r="Q37" s="104">
        <f t="shared" si="2"/>
        <v>1</v>
      </c>
      <c r="R37" s="110">
        <f>IF(P37="X",'G 2.2'!F7,NA())</f>
        <v>1</v>
      </c>
      <c r="S37" s="234" t="str">
        <f t="shared" si="3"/>
        <v/>
      </c>
      <c r="T37" s="110">
        <f>IF(P37="X",'G 2.2'!E7,NA())</f>
        <v>1</v>
      </c>
      <c r="U37" s="394">
        <f>AVERAGE(T37:T37)</f>
        <v>1</v>
      </c>
      <c r="V37" s="393">
        <f>COUNTIF(T37,NA())</f>
        <v>0</v>
      </c>
      <c r="W37" s="393">
        <v>1</v>
      </c>
      <c r="X37" s="85">
        <f t="shared" si="0"/>
        <v>1</v>
      </c>
      <c r="Y37" s="85">
        <f t="shared" si="4"/>
        <v>1</v>
      </c>
      <c r="Z37" s="715"/>
      <c r="AB37" s="779" t="s">
        <v>399</v>
      </c>
      <c r="AC37" s="780"/>
    </row>
    <row r="38" spans="1:29" ht="15" customHeight="1" x14ac:dyDescent="0.3">
      <c r="A38" s="30"/>
      <c r="B38" s="774"/>
      <c r="C38" s="726"/>
      <c r="D38" s="726" t="e">
        <v>#VALUE!</v>
      </c>
      <c r="E38" s="726"/>
      <c r="F38" s="702" t="s">
        <v>34</v>
      </c>
      <c r="G38" s="740" t="s">
        <v>35</v>
      </c>
      <c r="H38" s="427">
        <v>1</v>
      </c>
      <c r="I38" s="428" t="str">
        <f>CONCATENATE($F$38,".",H38)</f>
        <v>G 2.3.1</v>
      </c>
      <c r="J38" s="429" t="str">
        <f>'G 2.3'!C7</f>
        <v>Rechtliche und normative Rahmenbedingungen</v>
      </c>
      <c r="K38" s="430"/>
      <c r="L38" s="430"/>
      <c r="M38" s="430"/>
      <c r="N38" s="433"/>
      <c r="O38" s="434"/>
      <c r="P38" s="196" t="str">
        <f>'G 2.3'!D7</f>
        <v>X</v>
      </c>
      <c r="Q38" s="104">
        <f t="shared" si="2"/>
        <v>1</v>
      </c>
      <c r="R38" s="110">
        <f>IF(P38="X",'G 2.3'!F7,NA())</f>
        <v>1</v>
      </c>
      <c r="S38" s="234" t="str">
        <f t="shared" si="3"/>
        <v/>
      </c>
      <c r="T38" s="110">
        <f>IF(P38="X",'G 2.3'!E7,NA())</f>
        <v>2</v>
      </c>
      <c r="U38" s="717">
        <f>IF(V38=W38,NA(),(_xlfn.IFNA(T38,0)+_xlfn.IFNA(T39,0))/(W38-V38))</f>
        <v>1.5</v>
      </c>
      <c r="V38" s="716">
        <f>COUNTIF(T38:T39,NA())</f>
        <v>0</v>
      </c>
      <c r="W38" s="716">
        <v>2</v>
      </c>
      <c r="X38" s="85">
        <f t="shared" si="0"/>
        <v>1</v>
      </c>
      <c r="Y38" s="85">
        <f t="shared" si="4"/>
        <v>2</v>
      </c>
      <c r="Z38" s="715"/>
      <c r="AB38" s="779" t="s">
        <v>393</v>
      </c>
      <c r="AC38" s="780"/>
    </row>
    <row r="39" spans="1:29" ht="15" customHeight="1" x14ac:dyDescent="0.3">
      <c r="A39" s="30"/>
      <c r="B39" s="774"/>
      <c r="C39" s="726"/>
      <c r="D39" s="726"/>
      <c r="E39" s="726"/>
      <c r="F39" s="703"/>
      <c r="G39" s="740"/>
      <c r="H39" s="450">
        <v>2</v>
      </c>
      <c r="I39" s="451" t="str">
        <f t="shared" ref="I39" si="11">CONCATENATE($F$38,".",H39)</f>
        <v>G 2.3.2</v>
      </c>
      <c r="J39" s="452" t="str">
        <f>'G 2.3'!C8</f>
        <v>Verfahren und Spezialbewilligungen</v>
      </c>
      <c r="K39" s="456"/>
      <c r="L39" s="456"/>
      <c r="M39" s="456"/>
      <c r="N39" s="454"/>
      <c r="O39" s="455"/>
      <c r="P39" s="192" t="str">
        <f>'G 2.3'!D8</f>
        <v>X</v>
      </c>
      <c r="Q39" s="105">
        <f t="shared" si="2"/>
        <v>0.1</v>
      </c>
      <c r="R39" s="112">
        <f>IF(P39="X",'G 2.3'!F8,NA())</f>
        <v>0</v>
      </c>
      <c r="S39" s="233" t="str">
        <f t="shared" si="3"/>
        <v/>
      </c>
      <c r="T39" s="112">
        <f>IF(P39="X",'G 2.3'!E8,NA())</f>
        <v>1</v>
      </c>
      <c r="U39" s="717"/>
      <c r="V39" s="716"/>
      <c r="W39" s="716"/>
      <c r="X39" s="85">
        <f t="shared" si="0"/>
        <v>0.1</v>
      </c>
      <c r="Y39" s="85">
        <f t="shared" si="4"/>
        <v>1</v>
      </c>
      <c r="Z39" s="715"/>
      <c r="AB39" s="781" t="s">
        <v>393</v>
      </c>
      <c r="AC39" s="782"/>
    </row>
    <row r="40" spans="1:29" ht="15" customHeight="1" x14ac:dyDescent="0.3">
      <c r="A40" s="30"/>
      <c r="B40" s="774"/>
      <c r="C40" s="726"/>
      <c r="D40" s="726"/>
      <c r="E40" s="726"/>
      <c r="F40" s="702" t="s">
        <v>36</v>
      </c>
      <c r="G40" s="740" t="s">
        <v>37</v>
      </c>
      <c r="H40" s="427">
        <v>1</v>
      </c>
      <c r="I40" s="428" t="str">
        <f>CONCATENATE($F$40,".",H40)</f>
        <v>G 2.4.1</v>
      </c>
      <c r="J40" s="429" t="str">
        <f>'G 2.4'!C7</f>
        <v>Grundversorgung und Suffizienz</v>
      </c>
      <c r="K40" s="430"/>
      <c r="L40" s="430"/>
      <c r="M40" s="430"/>
      <c r="N40" s="433"/>
      <c r="O40" s="434"/>
      <c r="P40" s="196">
        <f>'G 2.4'!D7</f>
        <v>0</v>
      </c>
      <c r="Q40" s="104">
        <f t="shared" si="2"/>
        <v>-0.1</v>
      </c>
      <c r="R40" s="110" t="e">
        <f>IF(P40="X",'G 2.4'!F7,NA())</f>
        <v>#N/A</v>
      </c>
      <c r="S40" s="234">
        <f t="shared" si="3"/>
        <v>2</v>
      </c>
      <c r="T40" s="110" t="e">
        <f>IF(P40="X",'G 2.4'!E7,NA())</f>
        <v>#N/A</v>
      </c>
      <c r="U40" s="717">
        <f>IF(V40=W40,NA(),(_xlfn.IFNA(T40,0)+_xlfn.IFNA(T41,0)+_xlfn.IFNA(T42,0)+_xlfn.IFNA(T43,0))/(W40-V40))</f>
        <v>1.5</v>
      </c>
      <c r="V40" s="716">
        <f>COUNTIF(T40:T43,NA())</f>
        <v>2</v>
      </c>
      <c r="W40" s="716">
        <v>4</v>
      </c>
      <c r="X40" s="85">
        <f t="shared" si="0"/>
        <v>-0.1</v>
      </c>
      <c r="Y40" s="85">
        <f t="shared" si="4"/>
        <v>-0.1</v>
      </c>
      <c r="Z40" s="715"/>
      <c r="AA40" s="355"/>
      <c r="AB40" s="779" t="s">
        <v>394</v>
      </c>
      <c r="AC40" s="780"/>
    </row>
    <row r="41" spans="1:29" ht="15" customHeight="1" x14ac:dyDescent="0.3">
      <c r="A41" s="30"/>
      <c r="B41" s="774"/>
      <c r="C41" s="726"/>
      <c r="D41" s="726"/>
      <c r="E41" s="726"/>
      <c r="F41" s="703"/>
      <c r="G41" s="740"/>
      <c r="H41" s="408">
        <v>2</v>
      </c>
      <c r="I41" s="409" t="str">
        <f t="shared" ref="I41:I42" si="12">CONCATENATE($F$40,".",H41)</f>
        <v>G 2.4.2</v>
      </c>
      <c r="J41" s="410" t="str">
        <f>'G 2.4'!C8</f>
        <v>Soziale und generationsbezogene Gerechtigkeit</v>
      </c>
      <c r="K41" s="411"/>
      <c r="L41" s="411"/>
      <c r="M41" s="411"/>
      <c r="N41" s="414"/>
      <c r="O41" s="415"/>
      <c r="P41" s="191" t="str">
        <f>'G 2.4'!D8</f>
        <v>X</v>
      </c>
      <c r="Q41" s="106">
        <f t="shared" si="2"/>
        <v>2</v>
      </c>
      <c r="R41" s="111">
        <f>IF(P41="X",'G 2.4'!F8,NA())</f>
        <v>2</v>
      </c>
      <c r="S41" s="232" t="str">
        <f t="shared" si="3"/>
        <v/>
      </c>
      <c r="T41" s="111">
        <f>IF(P41="X",'G 2.4'!E8,NA())</f>
        <v>1</v>
      </c>
      <c r="U41" s="717"/>
      <c r="V41" s="716"/>
      <c r="W41" s="716"/>
      <c r="X41" s="85">
        <f t="shared" si="0"/>
        <v>2</v>
      </c>
      <c r="Y41" s="85">
        <f t="shared" si="4"/>
        <v>1</v>
      </c>
      <c r="Z41" s="715"/>
      <c r="AA41" s="355"/>
      <c r="AB41" s="781" t="s">
        <v>395</v>
      </c>
      <c r="AC41" s="782"/>
    </row>
    <row r="42" spans="1:29" ht="15" customHeight="1" x14ac:dyDescent="0.3">
      <c r="A42" s="30"/>
      <c r="B42" s="774"/>
      <c r="C42" s="726"/>
      <c r="D42" s="726"/>
      <c r="E42" s="726"/>
      <c r="F42" s="703"/>
      <c r="G42" s="740"/>
      <c r="H42" s="408">
        <v>3</v>
      </c>
      <c r="I42" s="409" t="str">
        <f t="shared" si="12"/>
        <v>G 2.4.3</v>
      </c>
      <c r="J42" s="410" t="str">
        <f>'G 2.4'!C9</f>
        <v>Projektinterne Gerechtigkeit</v>
      </c>
      <c r="K42" s="416"/>
      <c r="L42" s="416"/>
      <c r="M42" s="416"/>
      <c r="N42" s="414"/>
      <c r="O42" s="415"/>
      <c r="P42" s="191">
        <f>'G 2.4'!D9</f>
        <v>0</v>
      </c>
      <c r="Q42" s="106">
        <f t="shared" si="2"/>
        <v>-0.1</v>
      </c>
      <c r="R42" s="111" t="e">
        <f>IF(P42="X",'G 2.4'!F9,NA())</f>
        <v>#N/A</v>
      </c>
      <c r="S42" s="232">
        <f t="shared" si="3"/>
        <v>2</v>
      </c>
      <c r="T42" s="111" t="e">
        <f>IF(P42="X",'G 2.4'!E9,NA())</f>
        <v>#N/A</v>
      </c>
      <c r="U42" s="717"/>
      <c r="V42" s="716"/>
      <c r="W42" s="716"/>
      <c r="X42" s="85">
        <f t="shared" si="0"/>
        <v>-0.1</v>
      </c>
      <c r="Y42" s="85">
        <f t="shared" si="4"/>
        <v>-0.1</v>
      </c>
      <c r="Z42" s="715"/>
      <c r="AB42" s="781" t="s">
        <v>399</v>
      </c>
      <c r="AC42" s="782"/>
    </row>
    <row r="43" spans="1:29" ht="15" customHeight="1" x14ac:dyDescent="0.3">
      <c r="A43" s="30"/>
      <c r="B43" s="774"/>
      <c r="C43" s="726"/>
      <c r="D43" s="764"/>
      <c r="E43" s="764"/>
      <c r="F43" s="766"/>
      <c r="G43" s="740"/>
      <c r="H43" s="419">
        <v>4</v>
      </c>
      <c r="I43" s="420" t="str">
        <f>CONCATENATE($F$40,".",H43)</f>
        <v>G 2.4.4</v>
      </c>
      <c r="J43" s="421" t="str">
        <f>'G 2.4'!C10</f>
        <v>Verantwortliche Beschaffung</v>
      </c>
      <c r="K43" s="422"/>
      <c r="L43" s="422"/>
      <c r="M43" s="422"/>
      <c r="N43" s="441"/>
      <c r="O43" s="442"/>
      <c r="P43" s="192" t="str">
        <f>'G 2.4'!D10</f>
        <v>X</v>
      </c>
      <c r="Q43" s="105">
        <f t="shared" si="2"/>
        <v>2</v>
      </c>
      <c r="R43" s="112">
        <f>IF(P43="X",'G 2.4'!F10,NA())</f>
        <v>2</v>
      </c>
      <c r="S43" s="233" t="str">
        <f t="shared" si="3"/>
        <v/>
      </c>
      <c r="T43" s="112">
        <f>IF(P43="X",'G 2.4'!E10,NA())</f>
        <v>2</v>
      </c>
      <c r="U43" s="717"/>
      <c r="V43" s="716"/>
      <c r="W43" s="716"/>
      <c r="X43" s="85">
        <f t="shared" si="0"/>
        <v>2</v>
      </c>
      <c r="Y43" s="85">
        <f t="shared" si="4"/>
        <v>2</v>
      </c>
      <c r="Z43" s="715"/>
      <c r="AB43" s="781" t="s">
        <v>399</v>
      </c>
      <c r="AC43" s="782"/>
    </row>
    <row r="44" spans="1:29" ht="15" customHeight="1" x14ac:dyDescent="0.3">
      <c r="A44" s="30"/>
      <c r="B44" s="774"/>
      <c r="C44" s="726"/>
      <c r="D44" s="725" t="s">
        <v>11</v>
      </c>
      <c r="E44" s="725" t="s">
        <v>144</v>
      </c>
      <c r="F44" s="702" t="s">
        <v>38</v>
      </c>
      <c r="G44" s="740" t="s">
        <v>143</v>
      </c>
      <c r="H44" s="427">
        <v>1</v>
      </c>
      <c r="I44" s="428" t="str">
        <f>CONCATENATE($F$44,".",H44)</f>
        <v>G 3.1.1</v>
      </c>
      <c r="J44" s="429" t="str">
        <f>'G 3.1'!C7</f>
        <v>Risiko- und Sicherheitsmanagement</v>
      </c>
      <c r="K44" s="435"/>
      <c r="L44" s="435"/>
      <c r="M44" s="435"/>
      <c r="N44" s="436"/>
      <c r="O44" s="437"/>
      <c r="P44" s="196" t="str">
        <f>'G 3.1'!D7</f>
        <v>X</v>
      </c>
      <c r="Q44" s="104">
        <f t="shared" si="2"/>
        <v>1</v>
      </c>
      <c r="R44" s="110">
        <f>IF(P44="X",'G 3.1'!F7,NA())</f>
        <v>1</v>
      </c>
      <c r="S44" s="234" t="str">
        <f t="shared" si="3"/>
        <v/>
      </c>
      <c r="T44" s="110">
        <f>IF(P44="X",'G 3.1'!E7,NA())</f>
        <v>1</v>
      </c>
      <c r="U44" s="717">
        <f>IF(V44=W44,NA(),(_xlfn.IFNA(T44,0)+_xlfn.IFNA(T45,0)+_xlfn.IFNA(T46,0))/(W44-V44))</f>
        <v>1</v>
      </c>
      <c r="V44" s="716">
        <f>COUNTIF(T44:T46,NA())</f>
        <v>2</v>
      </c>
      <c r="W44" s="716">
        <v>3</v>
      </c>
      <c r="X44" s="85">
        <f t="shared" si="0"/>
        <v>1</v>
      </c>
      <c r="Y44" s="85">
        <f t="shared" si="4"/>
        <v>1</v>
      </c>
      <c r="Z44" s="715"/>
      <c r="AB44" s="789" t="s">
        <v>400</v>
      </c>
      <c r="AC44" s="790"/>
    </row>
    <row r="45" spans="1:29" ht="15" customHeight="1" x14ac:dyDescent="0.3">
      <c r="A45" s="30"/>
      <c r="B45" s="774"/>
      <c r="C45" s="726"/>
      <c r="D45" s="726"/>
      <c r="E45" s="726"/>
      <c r="F45" s="703"/>
      <c r="G45" s="740"/>
      <c r="H45" s="408">
        <v>2</v>
      </c>
      <c r="I45" s="409" t="str">
        <f t="shared" ref="I45:I46" si="13">CONCATENATE($F$44,".",H45)</f>
        <v>G 3.1.2</v>
      </c>
      <c r="J45" s="410" t="str">
        <f>'G 3.1'!C8</f>
        <v>Resilienz und Zuverlässigkeit</v>
      </c>
      <c r="K45" s="416"/>
      <c r="L45" s="416"/>
      <c r="M45" s="416"/>
      <c r="N45" s="417"/>
      <c r="O45" s="418"/>
      <c r="P45" s="191">
        <f>'G 3.1'!D8</f>
        <v>0</v>
      </c>
      <c r="Q45" s="106">
        <f t="shared" si="2"/>
        <v>-0.1</v>
      </c>
      <c r="R45" s="111" t="e">
        <f>IF(P45="X",'G 3.1'!F8,NA())</f>
        <v>#N/A</v>
      </c>
      <c r="S45" s="232">
        <f t="shared" si="3"/>
        <v>2</v>
      </c>
      <c r="T45" s="111" t="e">
        <f>IF(P45="X",'G 3.1'!E8,NA())</f>
        <v>#N/A</v>
      </c>
      <c r="U45" s="717"/>
      <c r="V45" s="716"/>
      <c r="W45" s="716"/>
      <c r="X45" s="85">
        <f t="shared" si="0"/>
        <v>-0.1</v>
      </c>
      <c r="Y45" s="85">
        <f t="shared" si="4"/>
        <v>-0.1</v>
      </c>
      <c r="Z45" s="715"/>
      <c r="AB45" s="700"/>
      <c r="AC45" s="701"/>
    </row>
    <row r="46" spans="1:29" ht="15" customHeight="1" x14ac:dyDescent="0.3">
      <c r="A46" s="30"/>
      <c r="B46" s="774"/>
      <c r="C46" s="726"/>
      <c r="D46" s="726"/>
      <c r="E46" s="726"/>
      <c r="F46" s="766"/>
      <c r="G46" s="740"/>
      <c r="H46" s="419">
        <v>3</v>
      </c>
      <c r="I46" s="420" t="str">
        <f t="shared" si="13"/>
        <v>G 3.1.3</v>
      </c>
      <c r="J46" s="421" t="str">
        <f>'G 3.1'!C9</f>
        <v>Notfallszenarien</v>
      </c>
      <c r="K46" s="422"/>
      <c r="L46" s="422"/>
      <c r="M46" s="422"/>
      <c r="N46" s="423"/>
      <c r="O46" s="424"/>
      <c r="P46" s="192">
        <f>'G 3.1'!D9</f>
        <v>0</v>
      </c>
      <c r="Q46" s="105">
        <f t="shared" si="2"/>
        <v>-0.1</v>
      </c>
      <c r="R46" s="112" t="e">
        <f>IF(P46="X",'G 3.1'!F9,NA())</f>
        <v>#N/A</v>
      </c>
      <c r="S46" s="233">
        <f t="shared" si="3"/>
        <v>2</v>
      </c>
      <c r="T46" s="112" t="e">
        <f>IF(P46="X",'G 3.1'!E9,NA())</f>
        <v>#N/A</v>
      </c>
      <c r="U46" s="717"/>
      <c r="V46" s="716"/>
      <c r="W46" s="716"/>
      <c r="X46" s="85">
        <f t="shared" si="0"/>
        <v>-0.1</v>
      </c>
      <c r="Y46" s="85">
        <f t="shared" si="4"/>
        <v>-0.1</v>
      </c>
      <c r="Z46" s="715"/>
      <c r="AB46" s="700"/>
      <c r="AC46" s="701"/>
    </row>
    <row r="47" spans="1:29" ht="15.6" customHeight="1" x14ac:dyDescent="0.3">
      <c r="A47" s="30"/>
      <c r="B47" s="774"/>
      <c r="C47" s="726"/>
      <c r="D47" s="726"/>
      <c r="E47" s="726"/>
      <c r="F47" s="702" t="s">
        <v>39</v>
      </c>
      <c r="G47" s="740" t="s">
        <v>40</v>
      </c>
      <c r="H47" s="427">
        <v>1</v>
      </c>
      <c r="I47" s="428" t="str">
        <f>CONCATENATE($F$47,".",H47)</f>
        <v>G 3.2.1</v>
      </c>
      <c r="J47" s="429" t="str">
        <f>'G 3.2'!C7</f>
        <v>Widerstandsfähigkeit der Anlagen/Infrastrukturen</v>
      </c>
      <c r="K47" s="435"/>
      <c r="L47" s="435"/>
      <c r="M47" s="435"/>
      <c r="N47" s="436"/>
      <c r="O47" s="437"/>
      <c r="P47" s="196">
        <f>'G 3.2'!D7</f>
        <v>0</v>
      </c>
      <c r="Q47" s="104">
        <f t="shared" si="2"/>
        <v>-0.1</v>
      </c>
      <c r="R47" s="110" t="e">
        <f>IF(P47="X",'G 3.2'!F7,NA())</f>
        <v>#N/A</v>
      </c>
      <c r="S47" s="234">
        <f t="shared" si="3"/>
        <v>2</v>
      </c>
      <c r="T47" s="110" t="e">
        <f>IF(P47="X",'G 3.2'!E7,NA())</f>
        <v>#N/A</v>
      </c>
      <c r="U47" s="717" t="e">
        <f>IF(V47=W47,NA(),(_xlfn.IFNA(T47,0)+_xlfn.IFNA(T48,0))/(W47-V47))</f>
        <v>#N/A</v>
      </c>
      <c r="V47" s="716">
        <f>COUNTIF(T47:T48,NA())</f>
        <v>2</v>
      </c>
      <c r="W47" s="716">
        <v>2</v>
      </c>
      <c r="X47" s="85">
        <f t="shared" si="0"/>
        <v>-0.1</v>
      </c>
      <c r="Y47" s="85">
        <f t="shared" si="4"/>
        <v>-0.1</v>
      </c>
      <c r="Z47" s="715"/>
      <c r="AB47" s="700"/>
      <c r="AC47" s="701"/>
    </row>
    <row r="48" spans="1:29" ht="15" customHeight="1" thickBot="1" x14ac:dyDescent="0.35">
      <c r="A48" s="30"/>
      <c r="B48" s="775"/>
      <c r="C48" s="727"/>
      <c r="D48" s="727"/>
      <c r="E48" s="727"/>
      <c r="F48" s="704"/>
      <c r="G48" s="763"/>
      <c r="H48" s="419">
        <v>2</v>
      </c>
      <c r="I48" s="420" t="str">
        <f>CONCATENATE($F$47,".",H48)</f>
        <v>G 3.2.2</v>
      </c>
      <c r="J48" s="421" t="str">
        <f>'G 3.2'!C8</f>
        <v>Sicherheitsempfinden</v>
      </c>
      <c r="K48" s="422"/>
      <c r="L48" s="422"/>
      <c r="M48" s="422"/>
      <c r="N48" s="423"/>
      <c r="O48" s="424"/>
      <c r="P48" s="191">
        <f>'G 3.2'!D8</f>
        <v>0</v>
      </c>
      <c r="Q48" s="106">
        <f t="shared" si="2"/>
        <v>-0.1</v>
      </c>
      <c r="R48" s="111" t="e">
        <f>IF(P48="X",'G 3.2'!F8,NA())</f>
        <v>#N/A</v>
      </c>
      <c r="S48" s="232">
        <f t="shared" si="3"/>
        <v>2</v>
      </c>
      <c r="T48" s="111" t="e">
        <f>IF(P48="X",'G 3.2'!E8,NA())</f>
        <v>#N/A</v>
      </c>
      <c r="U48" s="717"/>
      <c r="V48" s="716"/>
      <c r="W48" s="716"/>
      <c r="X48" s="85">
        <f t="shared" si="0"/>
        <v>-0.1</v>
      </c>
      <c r="Y48" s="85">
        <f t="shared" si="4"/>
        <v>-0.1</v>
      </c>
      <c r="Z48" s="715"/>
      <c r="AB48" s="787"/>
      <c r="AC48" s="788"/>
    </row>
    <row r="49" spans="1:29" ht="15" customHeight="1" collapsed="1" x14ac:dyDescent="0.3">
      <c r="A49" s="30"/>
      <c r="B49" s="776" t="s">
        <v>3</v>
      </c>
      <c r="C49" s="741" t="s">
        <v>4</v>
      </c>
      <c r="D49" s="741" t="s">
        <v>8</v>
      </c>
      <c r="E49" s="741" t="s">
        <v>356</v>
      </c>
      <c r="F49" s="752" t="s">
        <v>41</v>
      </c>
      <c r="G49" s="754" t="s">
        <v>42</v>
      </c>
      <c r="H49" s="427">
        <v>1</v>
      </c>
      <c r="I49" s="428" t="str">
        <f>CONCATENATE($F$49,".",H49)</f>
        <v>W 1.1.1</v>
      </c>
      <c r="J49" s="429" t="str">
        <f>'W 1.1'!C7</f>
        <v>Lebenszykluskosten</v>
      </c>
      <c r="K49" s="435"/>
      <c r="L49" s="435"/>
      <c r="M49" s="435"/>
      <c r="N49" s="436"/>
      <c r="O49" s="437"/>
      <c r="P49" s="190" t="str">
        <f>'W 1.1'!D7</f>
        <v>X</v>
      </c>
      <c r="Q49" s="200">
        <f t="shared" si="2"/>
        <v>1</v>
      </c>
      <c r="R49" s="201">
        <f>IF(P49="X",'W 1.1'!F7,NA())</f>
        <v>1</v>
      </c>
      <c r="S49" s="231" t="str">
        <f t="shared" si="3"/>
        <v/>
      </c>
      <c r="T49" s="201">
        <f>IF(P49="X",'W 1.1'!E7,NA())</f>
        <v>2</v>
      </c>
      <c r="U49" s="717">
        <f>IF(V49=W49,NA(),(_xlfn.IFNA(T49,0)+_xlfn.IFNA(T50,0)+_xlfn.IFNA(T51,0))/(W49-V49))</f>
        <v>2</v>
      </c>
      <c r="V49" s="716">
        <f>COUNTIF(T49:T51,NA())</f>
        <v>1</v>
      </c>
      <c r="W49" s="716">
        <v>3</v>
      </c>
      <c r="X49" s="85">
        <f t="shared" si="0"/>
        <v>1</v>
      </c>
      <c r="Y49" s="85">
        <f t="shared" si="4"/>
        <v>2</v>
      </c>
      <c r="Z49" s="715">
        <f>(_xlfn.IFNA(T49,0)+_xlfn.IFNA(T50,0)+_xlfn.IFNA(T51,0)+_xlfn.IFNA(T52,0)+_xlfn.IFNA(T53,0)+_xlfn.IFNA(T54,0)+_xlfn.IFNA(T55,0)+_xlfn.IFNA(T56,0)+_xlfn.IFNA(T57,0)+_xlfn.IFNA(T58,0)+_xlfn.IFNA(T59,0)+_xlfn.IFNA(T60,0)+_xlfn.IFNA(T61,0)+_xlfn.IFNA(T62,0)+_xlfn.IFNA(T63,0)+_xlfn.IFNA(T64,0)+_xlfn.IFNA(T65,0))/(ROWS(T49:T65)-SUM(V49:V65))</f>
        <v>1.5</v>
      </c>
      <c r="AB49" s="700" t="s">
        <v>406</v>
      </c>
      <c r="AC49" s="701"/>
    </row>
    <row r="50" spans="1:29" ht="15" customHeight="1" x14ac:dyDescent="0.3">
      <c r="A50" s="30"/>
      <c r="B50" s="721"/>
      <c r="C50" s="723"/>
      <c r="D50" s="723"/>
      <c r="E50" s="723"/>
      <c r="F50" s="718"/>
      <c r="G50" s="740"/>
      <c r="H50" s="408">
        <v>2</v>
      </c>
      <c r="I50" s="409" t="str">
        <f>CONCATENATE($F$49,".",H50)</f>
        <v>W 1.1.2</v>
      </c>
      <c r="J50" s="410" t="str">
        <f>'W 1.1'!C8</f>
        <v>Überwachung und Unterhalt</v>
      </c>
      <c r="K50" s="416"/>
      <c r="L50" s="416"/>
      <c r="M50" s="416"/>
      <c r="N50" s="417"/>
      <c r="O50" s="418"/>
      <c r="P50" s="191" t="str">
        <f>'W 1.1'!D8</f>
        <v>X</v>
      </c>
      <c r="Q50" s="106">
        <f t="shared" si="2"/>
        <v>2</v>
      </c>
      <c r="R50" s="111">
        <f>IF(P50="X",'W 1.1'!F8,NA())</f>
        <v>2</v>
      </c>
      <c r="S50" s="232" t="str">
        <f t="shared" si="3"/>
        <v/>
      </c>
      <c r="T50" s="111">
        <f>IF(P50="X",'W 1.1'!E8,NA())</f>
        <v>2</v>
      </c>
      <c r="U50" s="717"/>
      <c r="V50" s="716"/>
      <c r="W50" s="716"/>
      <c r="X50" s="85">
        <f t="shared" si="0"/>
        <v>2</v>
      </c>
      <c r="Y50" s="85">
        <f t="shared" si="4"/>
        <v>2</v>
      </c>
      <c r="Z50" s="715"/>
      <c r="AB50" s="700"/>
      <c r="AC50" s="701"/>
    </row>
    <row r="51" spans="1:29" ht="15" customHeight="1" x14ac:dyDescent="0.3">
      <c r="A51" s="30"/>
      <c r="B51" s="721"/>
      <c r="C51" s="723"/>
      <c r="D51" s="723"/>
      <c r="E51" s="723"/>
      <c r="F51" s="719"/>
      <c r="G51" s="740"/>
      <c r="H51" s="419">
        <v>3</v>
      </c>
      <c r="I51" s="420" t="str">
        <f>CONCATENATE($F$49,".",H51)</f>
        <v>W 1.1.3</v>
      </c>
      <c r="J51" s="421" t="str">
        <f>'W 1.1'!C9</f>
        <v>Kostenbasierende Risikoanalyse</v>
      </c>
      <c r="K51" s="422"/>
      <c r="L51" s="422"/>
      <c r="M51" s="422"/>
      <c r="N51" s="423"/>
      <c r="O51" s="424"/>
      <c r="P51" s="192">
        <f>'W 1.1'!D9</f>
        <v>0</v>
      </c>
      <c r="Q51" s="105">
        <f t="shared" si="2"/>
        <v>-0.1</v>
      </c>
      <c r="R51" s="112" t="e">
        <f>IF(P51="X",'W 1.1'!F9,NA())</f>
        <v>#N/A</v>
      </c>
      <c r="S51" s="233">
        <f t="shared" si="3"/>
        <v>2</v>
      </c>
      <c r="T51" s="112" t="e">
        <f>IF(P51="X",'W 1.1'!E9,NA())</f>
        <v>#N/A</v>
      </c>
      <c r="U51" s="717"/>
      <c r="V51" s="716"/>
      <c r="W51" s="716"/>
      <c r="X51" s="85">
        <f t="shared" si="0"/>
        <v>-0.1</v>
      </c>
      <c r="Y51" s="85">
        <f t="shared" si="4"/>
        <v>-0.1</v>
      </c>
      <c r="Z51" s="715"/>
      <c r="AB51" s="787"/>
      <c r="AC51" s="788"/>
    </row>
    <row r="52" spans="1:29" x14ac:dyDescent="0.3">
      <c r="A52" s="30"/>
      <c r="B52" s="721"/>
      <c r="C52" s="723"/>
      <c r="D52" s="723"/>
      <c r="E52" s="723"/>
      <c r="F52" s="770" t="s">
        <v>43</v>
      </c>
      <c r="G52" s="740" t="s">
        <v>136</v>
      </c>
      <c r="H52" s="427">
        <v>1</v>
      </c>
      <c r="I52" s="428" t="str">
        <f>CONCATENATE($F$52,".",H52)</f>
        <v>W 1.2.1</v>
      </c>
      <c r="J52" s="429" t="str">
        <f>'W 1.2'!C7</f>
        <v>Nutzungsflexibilität und Anpassungsfähigkeit</v>
      </c>
      <c r="K52" s="435"/>
      <c r="L52" s="435"/>
      <c r="M52" s="435"/>
      <c r="N52" s="433"/>
      <c r="O52" s="434"/>
      <c r="P52" s="196">
        <f>'W 1.2'!D7</f>
        <v>0</v>
      </c>
      <c r="Q52" s="104">
        <f t="shared" si="2"/>
        <v>-0.1</v>
      </c>
      <c r="R52" s="110" t="e">
        <f>IF(P52="X",'W 1.2'!F7,NA())</f>
        <v>#N/A</v>
      </c>
      <c r="S52" s="234">
        <f t="shared" si="3"/>
        <v>2</v>
      </c>
      <c r="T52" s="110" t="e">
        <f>IF(P52="X",'W 1.2'!E7,NA())</f>
        <v>#N/A</v>
      </c>
      <c r="U52" s="717">
        <f>IF(V52=W52,NA(),(_xlfn.IFNA(T52,0)+_xlfn.IFNA(T53,0))/(W52-V52))</f>
        <v>1</v>
      </c>
      <c r="V52" s="716">
        <f>COUNTIF(T52:T53,NA())</f>
        <v>1</v>
      </c>
      <c r="W52" s="716">
        <v>2</v>
      </c>
      <c r="X52" s="85">
        <f t="shared" si="0"/>
        <v>-0.1</v>
      </c>
      <c r="Y52" s="85">
        <f t="shared" si="4"/>
        <v>-0.1</v>
      </c>
      <c r="Z52" s="715"/>
      <c r="AB52" s="779" t="s">
        <v>395</v>
      </c>
      <c r="AC52" s="780"/>
    </row>
    <row r="53" spans="1:29" x14ac:dyDescent="0.3">
      <c r="A53" s="30"/>
      <c r="B53" s="721"/>
      <c r="C53" s="723"/>
      <c r="D53" s="724"/>
      <c r="E53" s="724"/>
      <c r="F53" s="719"/>
      <c r="G53" s="740"/>
      <c r="H53" s="419">
        <v>2</v>
      </c>
      <c r="I53" s="420" t="str">
        <f>CONCATENATE($F$52,".",H53)</f>
        <v>W 1.2.2</v>
      </c>
      <c r="J53" s="421" t="str">
        <f>'W 1.2'!C8</f>
        <v>Einfache Erhaltung und Rückbau</v>
      </c>
      <c r="K53" s="422"/>
      <c r="L53" s="422"/>
      <c r="M53" s="422"/>
      <c r="N53" s="441"/>
      <c r="O53" s="442"/>
      <c r="P53" s="192" t="str">
        <f>'W 1.2'!D8</f>
        <v>X</v>
      </c>
      <c r="Q53" s="105">
        <f t="shared" si="2"/>
        <v>2</v>
      </c>
      <c r="R53" s="112">
        <f>IF(P53="X",'W 1.2'!F8,NA())</f>
        <v>2</v>
      </c>
      <c r="S53" s="233" t="str">
        <f t="shared" si="3"/>
        <v/>
      </c>
      <c r="T53" s="112">
        <f>IF(P53="X",'W 1.2'!E8,NA())</f>
        <v>1</v>
      </c>
      <c r="U53" s="717"/>
      <c r="V53" s="716"/>
      <c r="W53" s="716"/>
      <c r="X53" s="85">
        <f t="shared" si="0"/>
        <v>2</v>
      </c>
      <c r="Y53" s="85">
        <f t="shared" si="4"/>
        <v>1</v>
      </c>
      <c r="Z53" s="715"/>
      <c r="AB53" s="781" t="s">
        <v>395</v>
      </c>
      <c r="AC53" s="782"/>
    </row>
    <row r="54" spans="1:29" ht="15" customHeight="1" x14ac:dyDescent="0.3">
      <c r="A54" s="30"/>
      <c r="B54" s="721"/>
      <c r="C54" s="723"/>
      <c r="D54" s="768" t="s">
        <v>12</v>
      </c>
      <c r="E54" s="768" t="s">
        <v>357</v>
      </c>
      <c r="F54" s="770" t="s">
        <v>44</v>
      </c>
      <c r="G54" s="740" t="s">
        <v>45</v>
      </c>
      <c r="H54" s="427">
        <v>1</v>
      </c>
      <c r="I54" s="428" t="str">
        <f>CONCATENATE($F$54,".",H54)</f>
        <v>W 2.1.1</v>
      </c>
      <c r="J54" s="429" t="str">
        <f>'W 2.1'!C7</f>
        <v xml:space="preserve">Volkswirtschaftliche Kosten-Nutzen Analyse </v>
      </c>
      <c r="K54" s="430"/>
      <c r="L54" s="430"/>
      <c r="M54" s="430"/>
      <c r="N54" s="433"/>
      <c r="O54" s="434"/>
      <c r="P54" s="196">
        <f>'W 2.1'!D7</f>
        <v>0</v>
      </c>
      <c r="Q54" s="104">
        <f t="shared" si="2"/>
        <v>-0.1</v>
      </c>
      <c r="R54" s="110" t="e">
        <f>IF(P54="X",'W 2.1'!F7,NA())</f>
        <v>#N/A</v>
      </c>
      <c r="S54" s="234">
        <f t="shared" si="3"/>
        <v>2</v>
      </c>
      <c r="T54" s="110" t="e">
        <f>IF(P54="X",'W 2.1'!E7,NA())</f>
        <v>#N/A</v>
      </c>
      <c r="U54" s="717" t="e">
        <f>IF(V54=W54,NA(),(_xlfn.IFNA(T54,0)+_xlfn.IFNA(T55,0)+_xlfn.IFNA(T56,0))/(W54-V54))</f>
        <v>#N/A</v>
      </c>
      <c r="V54" s="716">
        <f>COUNTIF(T54:T56,NA())</f>
        <v>3</v>
      </c>
      <c r="W54" s="716">
        <v>3</v>
      </c>
      <c r="X54" s="85">
        <f t="shared" si="0"/>
        <v>-0.1</v>
      </c>
      <c r="Y54" s="85">
        <f t="shared" si="4"/>
        <v>-0.1</v>
      </c>
      <c r="Z54" s="715"/>
      <c r="AB54" s="779" t="s">
        <v>395</v>
      </c>
      <c r="AC54" s="780"/>
    </row>
    <row r="55" spans="1:29" ht="15" customHeight="1" x14ac:dyDescent="0.3">
      <c r="A55" s="30"/>
      <c r="B55" s="721"/>
      <c r="C55" s="723"/>
      <c r="D55" s="723"/>
      <c r="E55" s="723"/>
      <c r="F55" s="718"/>
      <c r="G55" s="740"/>
      <c r="H55" s="408">
        <v>2</v>
      </c>
      <c r="I55" s="409" t="str">
        <f>CONCATENATE($F$54,".",H55)</f>
        <v>W 2.1.2</v>
      </c>
      <c r="J55" s="410" t="str">
        <f>'W 2.1'!C8</f>
        <v>Monitoringkonzept</v>
      </c>
      <c r="K55" s="411"/>
      <c r="L55" s="411"/>
      <c r="M55" s="411"/>
      <c r="N55" s="414"/>
      <c r="O55" s="415"/>
      <c r="P55" s="191">
        <f>'W 2.1'!D8</f>
        <v>0</v>
      </c>
      <c r="Q55" s="106">
        <f t="shared" si="2"/>
        <v>-0.1</v>
      </c>
      <c r="R55" s="111" t="e">
        <f>IF(P55="X",'W 2.1'!F8,NA())</f>
        <v>#N/A</v>
      </c>
      <c r="S55" s="232">
        <f t="shared" si="3"/>
        <v>2</v>
      </c>
      <c r="T55" s="111" t="e">
        <f>IF(P55="X",'W 2.1'!E8,NA())</f>
        <v>#N/A</v>
      </c>
      <c r="U55" s="717"/>
      <c r="V55" s="716"/>
      <c r="W55" s="716"/>
      <c r="X55" s="85">
        <f t="shared" si="0"/>
        <v>-0.1</v>
      </c>
      <c r="Y55" s="85">
        <f t="shared" si="4"/>
        <v>-0.1</v>
      </c>
      <c r="Z55" s="715"/>
      <c r="AB55" s="781" t="s">
        <v>395</v>
      </c>
      <c r="AC55" s="782"/>
    </row>
    <row r="56" spans="1:29" ht="15" customHeight="1" x14ac:dyDescent="0.3">
      <c r="A56" s="30"/>
      <c r="B56" s="721"/>
      <c r="C56" s="723"/>
      <c r="D56" s="723"/>
      <c r="E56" s="723"/>
      <c r="F56" s="719"/>
      <c r="G56" s="740"/>
      <c r="H56" s="419">
        <v>3</v>
      </c>
      <c r="I56" s="420" t="str">
        <f>CONCATENATE($F$54,".",H56)</f>
        <v>W 2.1.3</v>
      </c>
      <c r="J56" s="421" t="str">
        <f>'W 2.1'!C9</f>
        <v>Synergieeffekte</v>
      </c>
      <c r="K56" s="438"/>
      <c r="L56" s="438"/>
      <c r="M56" s="438"/>
      <c r="N56" s="441"/>
      <c r="O56" s="442"/>
      <c r="P56" s="192">
        <f>'W 2.1'!D9</f>
        <v>0</v>
      </c>
      <c r="Q56" s="105">
        <f t="shared" si="2"/>
        <v>-0.1</v>
      </c>
      <c r="R56" s="112" t="e">
        <f>IF(P56="X",'W 2.1'!F9,NA())</f>
        <v>#N/A</v>
      </c>
      <c r="S56" s="233">
        <f t="shared" si="3"/>
        <v>2</v>
      </c>
      <c r="T56" s="112" t="e">
        <f>IF(P56="X",'W 2.1'!E9,NA())</f>
        <v>#N/A</v>
      </c>
      <c r="U56" s="717"/>
      <c r="V56" s="716"/>
      <c r="W56" s="716"/>
      <c r="X56" s="85">
        <f t="shared" si="0"/>
        <v>-0.1</v>
      </c>
      <c r="Y56" s="85">
        <f t="shared" si="4"/>
        <v>-0.1</v>
      </c>
      <c r="Z56" s="715"/>
      <c r="AB56" s="781" t="s">
        <v>395</v>
      </c>
      <c r="AC56" s="782"/>
    </row>
    <row r="57" spans="1:29" ht="15" customHeight="1" x14ac:dyDescent="0.3">
      <c r="A57" s="30"/>
      <c r="B57" s="721"/>
      <c r="C57" s="723"/>
      <c r="D57" s="723"/>
      <c r="E57" s="723"/>
      <c r="F57" s="770" t="s">
        <v>46</v>
      </c>
      <c r="G57" s="740" t="s">
        <v>47</v>
      </c>
      <c r="H57" s="427">
        <v>1</v>
      </c>
      <c r="I57" s="428" t="str">
        <f>CONCATENATE($F$57,".",H57)</f>
        <v>W 2.2.1</v>
      </c>
      <c r="J57" s="429" t="str">
        <f>'W 2.2'!C7</f>
        <v xml:space="preserve">Regional verfügbare Rohstoffe </v>
      </c>
      <c r="K57" s="435"/>
      <c r="L57" s="435"/>
      <c r="M57" s="435"/>
      <c r="N57" s="433"/>
      <c r="O57" s="434"/>
      <c r="P57" s="196">
        <f>'W 2.2'!D7</f>
        <v>0</v>
      </c>
      <c r="Q57" s="104">
        <f t="shared" si="2"/>
        <v>-0.1</v>
      </c>
      <c r="R57" s="110" t="e">
        <f>IF(P57="X",'W 2.2'!F7,NA())</f>
        <v>#N/A</v>
      </c>
      <c r="S57" s="234">
        <f t="shared" si="3"/>
        <v>2</v>
      </c>
      <c r="T57" s="110" t="e">
        <f>IF(P57="X",'W 2.2'!E7,NA())</f>
        <v>#N/A</v>
      </c>
      <c r="U57" s="717">
        <f>IF(V57=W57,NA(),(_xlfn.IFNA(T57,0)+_xlfn.IFNA(T58,0)+_xlfn.IFNA(T59,0)+_xlfn.IFNA(T60,0))/(W57-V57))</f>
        <v>1</v>
      </c>
      <c r="V57" s="716">
        <f>COUNTIF(T57:T60,NA())</f>
        <v>3</v>
      </c>
      <c r="W57" s="716">
        <v>4</v>
      </c>
      <c r="X57" s="85">
        <f t="shared" si="0"/>
        <v>-0.1</v>
      </c>
      <c r="Y57" s="85">
        <f t="shared" si="4"/>
        <v>-0.1</v>
      </c>
      <c r="Z57" s="715"/>
      <c r="AB57" s="779" t="s">
        <v>395</v>
      </c>
      <c r="AC57" s="780"/>
    </row>
    <row r="58" spans="1:29" ht="15.95" customHeight="1" x14ac:dyDescent="0.3">
      <c r="A58" s="30"/>
      <c r="B58" s="721"/>
      <c r="C58" s="723"/>
      <c r="D58" s="723"/>
      <c r="E58" s="723"/>
      <c r="F58" s="718"/>
      <c r="G58" s="740"/>
      <c r="H58" s="408">
        <v>2</v>
      </c>
      <c r="I58" s="409" t="str">
        <f>CONCATENATE($F$57,".",H58)</f>
        <v>W 2.2.2</v>
      </c>
      <c r="J58" s="410" t="str">
        <f>'W 2.2'!C8</f>
        <v>Regional verfügbare personelle Ressourcen und Kompetenzen</v>
      </c>
      <c r="K58" s="416"/>
      <c r="L58" s="416"/>
      <c r="M58" s="416"/>
      <c r="N58" s="414"/>
      <c r="O58" s="415"/>
      <c r="P58" s="191">
        <f>'W 2.2'!D8</f>
        <v>0</v>
      </c>
      <c r="Q58" s="106">
        <f t="shared" si="2"/>
        <v>-0.1</v>
      </c>
      <c r="R58" s="111" t="e">
        <f>IF(P58="X",'W 2.2'!F8,NA())</f>
        <v>#N/A</v>
      </c>
      <c r="S58" s="232">
        <f t="shared" si="3"/>
        <v>2</v>
      </c>
      <c r="T58" s="111" t="e">
        <f>IF(P58="X",'W 2.2'!E8,NA())</f>
        <v>#N/A</v>
      </c>
      <c r="U58" s="717"/>
      <c r="V58" s="716"/>
      <c r="W58" s="716"/>
      <c r="X58" s="85">
        <f t="shared" si="0"/>
        <v>-0.1</v>
      </c>
      <c r="Y58" s="85">
        <f t="shared" si="4"/>
        <v>-0.1</v>
      </c>
      <c r="Z58" s="715"/>
      <c r="AB58" s="781" t="s">
        <v>395</v>
      </c>
      <c r="AC58" s="782"/>
    </row>
    <row r="59" spans="1:29" x14ac:dyDescent="0.3">
      <c r="A59" s="30"/>
      <c r="B59" s="721"/>
      <c r="C59" s="723"/>
      <c r="D59" s="723"/>
      <c r="E59" s="723"/>
      <c r="F59" s="718"/>
      <c r="G59" s="740"/>
      <c r="H59" s="408">
        <v>3</v>
      </c>
      <c r="I59" s="409" t="str">
        <f>CONCATENATE($F$57,".",H59)</f>
        <v>W 2.2.3</v>
      </c>
      <c r="J59" s="410" t="str">
        <f>'W 2.2'!C9</f>
        <v>Förderung der regionalen Attraktivität</v>
      </c>
      <c r="K59" s="411"/>
      <c r="L59" s="411"/>
      <c r="M59" s="411"/>
      <c r="N59" s="414"/>
      <c r="O59" s="415"/>
      <c r="P59" s="191">
        <f>'W 2.2'!D9</f>
        <v>0</v>
      </c>
      <c r="Q59" s="106">
        <f t="shared" si="2"/>
        <v>-0.1</v>
      </c>
      <c r="R59" s="111" t="e">
        <f>IF(P59="X",'W 2.2'!F9,NA())</f>
        <v>#N/A</v>
      </c>
      <c r="S59" s="232">
        <f t="shared" si="3"/>
        <v>2</v>
      </c>
      <c r="T59" s="111" t="e">
        <f>IF(P59="X",'W 2.2'!E9,NA())</f>
        <v>#N/A</v>
      </c>
      <c r="U59" s="717"/>
      <c r="V59" s="716"/>
      <c r="W59" s="716"/>
      <c r="X59" s="85">
        <f t="shared" si="0"/>
        <v>-0.1</v>
      </c>
      <c r="Y59" s="85">
        <f t="shared" si="4"/>
        <v>-0.1</v>
      </c>
      <c r="Z59" s="715"/>
      <c r="AB59" s="781" t="s">
        <v>395</v>
      </c>
      <c r="AC59" s="782"/>
    </row>
    <row r="60" spans="1:29" s="386" customFormat="1" ht="27.6" customHeight="1" x14ac:dyDescent="0.25">
      <c r="A60" s="380"/>
      <c r="B60" s="721"/>
      <c r="C60" s="723"/>
      <c r="D60" s="723"/>
      <c r="E60" s="723"/>
      <c r="F60" s="719"/>
      <c r="G60" s="740"/>
      <c r="H60" s="443">
        <v>4</v>
      </c>
      <c r="I60" s="444" t="str">
        <f>CONCATENATE($F$57,".",H60)</f>
        <v>W 2.2.4</v>
      </c>
      <c r="J60" s="444" t="str">
        <f>'W 2.2'!C10</f>
        <v>Reduktion der Zugangseinschränkungen</v>
      </c>
      <c r="K60" s="457"/>
      <c r="L60" s="457"/>
      <c r="M60" s="457"/>
      <c r="N60" s="458"/>
      <c r="O60" s="459"/>
      <c r="P60" s="381" t="str">
        <f>'W 2.2'!D10</f>
        <v>X</v>
      </c>
      <c r="Q60" s="382">
        <f t="shared" si="2"/>
        <v>0.1</v>
      </c>
      <c r="R60" s="383">
        <f>IF(P60="X",'W 2.2'!F10,NA())</f>
        <v>0</v>
      </c>
      <c r="S60" s="384" t="str">
        <f t="shared" si="3"/>
        <v/>
      </c>
      <c r="T60" s="383">
        <f>IF(P60="X",'W 2.2'!E10,NA())</f>
        <v>1</v>
      </c>
      <c r="U60" s="717"/>
      <c r="V60" s="716"/>
      <c r="W60" s="716"/>
      <c r="X60" s="385">
        <f t="shared" si="0"/>
        <v>0.1</v>
      </c>
      <c r="Y60" s="385">
        <f t="shared" si="4"/>
        <v>1</v>
      </c>
      <c r="Z60" s="715"/>
      <c r="AB60" s="700" t="s">
        <v>401</v>
      </c>
      <c r="AC60" s="701"/>
    </row>
    <row r="61" spans="1:29" x14ac:dyDescent="0.3">
      <c r="A61" s="30"/>
      <c r="B61" s="721"/>
      <c r="C61" s="723"/>
      <c r="D61" s="723"/>
      <c r="E61" s="723"/>
      <c r="F61" s="770" t="s">
        <v>48</v>
      </c>
      <c r="G61" s="740" t="s">
        <v>49</v>
      </c>
      <c r="H61" s="427">
        <v>1</v>
      </c>
      <c r="I61" s="428" t="str">
        <f>CONCATENATE($F$61,".",H61)</f>
        <v>W 2.3.1</v>
      </c>
      <c r="J61" s="429" t="str">
        <f>'W 2.3'!C7</f>
        <v>Vorhandene Infrastrukturen</v>
      </c>
      <c r="K61" s="430"/>
      <c r="L61" s="430"/>
      <c r="M61" s="430"/>
      <c r="N61" s="433"/>
      <c r="O61" s="434"/>
      <c r="P61" s="196">
        <f>'W 2.3'!D7</f>
        <v>0</v>
      </c>
      <c r="Q61" s="104">
        <f t="shared" si="2"/>
        <v>-0.1</v>
      </c>
      <c r="R61" s="110" t="e">
        <f>IF(P61="X",'W 2.3'!F7,NA())</f>
        <v>#N/A</v>
      </c>
      <c r="S61" s="234">
        <f t="shared" si="3"/>
        <v>2</v>
      </c>
      <c r="T61" s="110" t="e">
        <f>IF(P61="X",'W 2.3'!E7,NA())</f>
        <v>#N/A</v>
      </c>
      <c r="U61" s="717">
        <f>IF(V61=W61,NA(),(_xlfn.IFNA(T61,0)+_xlfn.IFNA(T62,0))/(W61-V61))</f>
        <v>2</v>
      </c>
      <c r="V61" s="716">
        <f>COUNTIF(T61:T62,NA())</f>
        <v>1</v>
      </c>
      <c r="W61" s="716">
        <v>2</v>
      </c>
      <c r="X61" s="85">
        <f t="shared" si="0"/>
        <v>-0.1</v>
      </c>
      <c r="Y61" s="85">
        <f t="shared" si="4"/>
        <v>-0.1</v>
      </c>
      <c r="Z61" s="715"/>
      <c r="AB61" s="789" t="s">
        <v>390</v>
      </c>
      <c r="AC61" s="790"/>
    </row>
    <row r="62" spans="1:29" x14ac:dyDescent="0.3">
      <c r="A62" s="30"/>
      <c r="B62" s="721"/>
      <c r="C62" s="723"/>
      <c r="D62" s="724"/>
      <c r="E62" s="724"/>
      <c r="F62" s="719"/>
      <c r="G62" s="740"/>
      <c r="H62" s="419">
        <v>2</v>
      </c>
      <c r="I62" s="420" t="str">
        <f>CONCATENATE($F$61,".",H62)</f>
        <v>W 2.3.2</v>
      </c>
      <c r="J62" s="421" t="str">
        <f>'W 2.3'!C8</f>
        <v>Multifunktionale oder gemeinsame Infrastrukturnutzung</v>
      </c>
      <c r="K62" s="438"/>
      <c r="L62" s="438"/>
      <c r="M62" s="438"/>
      <c r="N62" s="441"/>
      <c r="O62" s="442"/>
      <c r="P62" s="192" t="str">
        <f>'W 2.3'!D8</f>
        <v>X</v>
      </c>
      <c r="Q62" s="105">
        <f t="shared" si="2"/>
        <v>2</v>
      </c>
      <c r="R62" s="112">
        <f>IF(P62="X",'W 2.3'!F8,NA())</f>
        <v>2</v>
      </c>
      <c r="S62" s="233" t="str">
        <f t="shared" si="3"/>
        <v/>
      </c>
      <c r="T62" s="112">
        <f>IF(P62="X",'W 2.3'!E8,NA())</f>
        <v>2</v>
      </c>
      <c r="U62" s="717"/>
      <c r="V62" s="716"/>
      <c r="W62" s="716"/>
      <c r="X62" s="85">
        <f t="shared" si="0"/>
        <v>2</v>
      </c>
      <c r="Y62" s="85">
        <f t="shared" si="4"/>
        <v>2</v>
      </c>
      <c r="Z62" s="715"/>
      <c r="AB62" s="781" t="s">
        <v>390</v>
      </c>
      <c r="AC62" s="782"/>
    </row>
    <row r="63" spans="1:29" x14ac:dyDescent="0.3">
      <c r="A63" s="30"/>
      <c r="B63" s="721"/>
      <c r="C63" s="723"/>
      <c r="D63" s="768" t="s">
        <v>13</v>
      </c>
      <c r="E63" s="768" t="s">
        <v>15</v>
      </c>
      <c r="F63" s="770" t="s">
        <v>50</v>
      </c>
      <c r="G63" s="740" t="s">
        <v>51</v>
      </c>
      <c r="H63" s="427">
        <v>1</v>
      </c>
      <c r="I63" s="428" t="str">
        <f>CONCATENATE($F$63,".",H63)</f>
        <v>W 3.1.1</v>
      </c>
      <c r="J63" s="429" t="str">
        <f>'W 3.1'!C7</f>
        <v>Langfristige Finanzierung</v>
      </c>
      <c r="K63" s="430"/>
      <c r="L63" s="430"/>
      <c r="M63" s="430"/>
      <c r="N63" s="433"/>
      <c r="O63" s="434"/>
      <c r="P63" s="196" t="str">
        <f>'W 3.1'!D7</f>
        <v>X</v>
      </c>
      <c r="Q63" s="104">
        <f t="shared" si="2"/>
        <v>1</v>
      </c>
      <c r="R63" s="110">
        <f>IF(P63="X",'W 3.1'!F7,NA())</f>
        <v>1</v>
      </c>
      <c r="S63" s="234" t="str">
        <f t="shared" si="3"/>
        <v/>
      </c>
      <c r="T63" s="110">
        <f>IF(P63="X",'W 3.1'!E7,NA())</f>
        <v>1</v>
      </c>
      <c r="U63" s="717">
        <f>IF(V63=W63,NA(),(_xlfn.IFNA(T63,0)+_xlfn.IFNA(T64,0)+_xlfn.IFNA(T65,0))/(W63-V63))</f>
        <v>1</v>
      </c>
      <c r="V63" s="716">
        <f>COUNTIF(T63:T65,NA())</f>
        <v>2</v>
      </c>
      <c r="W63" s="716">
        <v>3</v>
      </c>
      <c r="X63" s="85">
        <f t="shared" si="0"/>
        <v>1</v>
      </c>
      <c r="Y63" s="85">
        <f t="shared" si="4"/>
        <v>1</v>
      </c>
      <c r="Z63" s="715"/>
      <c r="AB63" s="779" t="s">
        <v>393</v>
      </c>
      <c r="AC63" s="780"/>
    </row>
    <row r="64" spans="1:29" x14ac:dyDescent="0.3">
      <c r="A64" s="30"/>
      <c r="B64" s="721"/>
      <c r="C64" s="723"/>
      <c r="D64" s="723"/>
      <c r="E64" s="723"/>
      <c r="F64" s="718"/>
      <c r="G64" s="740"/>
      <c r="H64" s="408">
        <v>2</v>
      </c>
      <c r="I64" s="409" t="str">
        <f t="shared" ref="I64:I65" si="14">CONCATENATE($F$63,".",H64)</f>
        <v>W 3.1.2</v>
      </c>
      <c r="J64" s="410" t="str">
        <f>'W 3.1'!C8</f>
        <v>Kostendeckungsgrad nach Realisierung</v>
      </c>
      <c r="K64" s="411"/>
      <c r="L64" s="411"/>
      <c r="M64" s="411"/>
      <c r="N64" s="414"/>
      <c r="O64" s="415"/>
      <c r="P64" s="191">
        <f>'W 3.1'!D8</f>
        <v>0</v>
      </c>
      <c r="Q64" s="106">
        <f t="shared" si="2"/>
        <v>-0.1</v>
      </c>
      <c r="R64" s="111" t="e">
        <f>IF(P64="X",'W 3.1'!F8,NA())</f>
        <v>#N/A</v>
      </c>
      <c r="S64" s="232">
        <f t="shared" si="3"/>
        <v>2</v>
      </c>
      <c r="T64" s="111" t="e">
        <f>IF(P64="X",'W 3.1'!E8,NA())</f>
        <v>#N/A</v>
      </c>
      <c r="U64" s="717"/>
      <c r="V64" s="716"/>
      <c r="W64" s="716"/>
      <c r="X64" s="85">
        <f t="shared" si="0"/>
        <v>-0.1</v>
      </c>
      <c r="Y64" s="85">
        <f t="shared" si="4"/>
        <v>-0.1</v>
      </c>
      <c r="Z64" s="715"/>
      <c r="AB64" s="781" t="s">
        <v>393</v>
      </c>
      <c r="AC64" s="782"/>
    </row>
    <row r="65" spans="1:30" ht="17.25" thickBot="1" x14ac:dyDescent="0.35">
      <c r="A65" s="30"/>
      <c r="B65" s="777"/>
      <c r="C65" s="769"/>
      <c r="D65" s="769"/>
      <c r="E65" s="769"/>
      <c r="F65" s="778"/>
      <c r="G65" s="763"/>
      <c r="H65" s="419">
        <v>3</v>
      </c>
      <c r="I65" s="420" t="str">
        <f t="shared" si="14"/>
        <v>W 3.1.3</v>
      </c>
      <c r="J65" s="421" t="str">
        <f>'W 3.1'!C9</f>
        <v>Finanzierung der Risiken</v>
      </c>
      <c r="K65" s="438"/>
      <c r="L65" s="438"/>
      <c r="M65" s="438"/>
      <c r="N65" s="441"/>
      <c r="O65" s="442"/>
      <c r="P65" s="191">
        <f>'W 3.1'!D9</f>
        <v>0</v>
      </c>
      <c r="Q65" s="106">
        <f t="shared" si="2"/>
        <v>-0.1</v>
      </c>
      <c r="R65" s="111" t="e">
        <f>IF(P65="X",'W 3.1'!F9,NA())</f>
        <v>#N/A</v>
      </c>
      <c r="S65" s="235">
        <f t="shared" si="3"/>
        <v>2</v>
      </c>
      <c r="T65" s="111" t="e">
        <f>IF(P65="X",'W 3.1'!E9,NA())</f>
        <v>#N/A</v>
      </c>
      <c r="U65" s="717"/>
      <c r="V65" s="716"/>
      <c r="W65" s="716"/>
      <c r="X65" s="85">
        <f t="shared" si="0"/>
        <v>-0.1</v>
      </c>
      <c r="Y65" s="85">
        <f t="shared" si="4"/>
        <v>-0.1</v>
      </c>
      <c r="Z65" s="715"/>
      <c r="AB65" s="791" t="s">
        <v>390</v>
      </c>
      <c r="AC65" s="792"/>
    </row>
    <row r="66" spans="1:30" s="386" customFormat="1" ht="30" customHeight="1" x14ac:dyDescent="0.25">
      <c r="A66" s="380"/>
      <c r="B66" s="742" t="s">
        <v>5</v>
      </c>
      <c r="C66" s="576" t="s">
        <v>6</v>
      </c>
      <c r="D66" s="576" t="s">
        <v>127</v>
      </c>
      <c r="E66" s="576" t="s">
        <v>358</v>
      </c>
      <c r="F66" s="753" t="s">
        <v>52</v>
      </c>
      <c r="G66" s="754" t="s">
        <v>53</v>
      </c>
      <c r="H66" s="445">
        <v>1</v>
      </c>
      <c r="I66" s="446" t="str">
        <f>CONCATENATE($F$66,".",H66)</f>
        <v>U 1.1.1</v>
      </c>
      <c r="J66" s="446" t="str">
        <f>'U 1.1'!C7</f>
        <v>Minimierung des (nicht erneuerbaren) Energieverbrauchs</v>
      </c>
      <c r="K66" s="447"/>
      <c r="L66" s="447"/>
      <c r="M66" s="447"/>
      <c r="N66" s="448"/>
      <c r="O66" s="449"/>
      <c r="P66" s="387" t="str">
        <f>'U 1.1'!D7</f>
        <v>X</v>
      </c>
      <c r="Q66" s="388">
        <f t="shared" si="2"/>
        <v>1</v>
      </c>
      <c r="R66" s="389">
        <f>IF(P66="X",'U 1.1'!F7,NA())</f>
        <v>1</v>
      </c>
      <c r="S66" s="390" t="str">
        <f t="shared" si="3"/>
        <v/>
      </c>
      <c r="T66" s="389">
        <f>IF(P66="X",'U 1.1'!E7,NA())</f>
        <v>2</v>
      </c>
      <c r="U66" s="717">
        <f>IF(V66=W66,NA(),(_xlfn.IFNA(T66,0)+_xlfn.IFNA(T67,0)+_xlfn.IFNA(T68,0))/(W66-V66))</f>
        <v>2</v>
      </c>
      <c r="V66" s="716">
        <f>COUNTIF(T66:T68,NA())</f>
        <v>1</v>
      </c>
      <c r="W66" s="716">
        <v>3</v>
      </c>
      <c r="X66" s="385">
        <f>IF(ISNA(R66),-0.1,IF(R66=0,0.1,R66))</f>
        <v>1</v>
      </c>
      <c r="Y66" s="385">
        <f t="shared" si="4"/>
        <v>2</v>
      </c>
      <c r="Z66" s="715">
        <f>(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_xlfn.IFNA(T93,0))/(ROWS(T66:T93)-SUM(V66:V93))</f>
        <v>1.4</v>
      </c>
      <c r="AB66" s="700" t="s">
        <v>402</v>
      </c>
      <c r="AC66" s="701"/>
    </row>
    <row r="67" spans="1:30" ht="15" customHeight="1" x14ac:dyDescent="0.3">
      <c r="A67" s="30"/>
      <c r="B67" s="743"/>
      <c r="C67" s="577"/>
      <c r="D67" s="577"/>
      <c r="E67" s="577"/>
      <c r="F67" s="746"/>
      <c r="G67" s="740"/>
      <c r="H67" s="408">
        <v>2</v>
      </c>
      <c r="I67" s="409" t="str">
        <f t="shared" ref="I67:I68" si="15">CONCATENATE($F$66,".",H67)</f>
        <v>U 1.1.2</v>
      </c>
      <c r="J67" s="410" t="str">
        <f>'U 1.1'!C8</f>
        <v>Erneuerbare Energien</v>
      </c>
      <c r="K67" s="411"/>
      <c r="L67" s="411"/>
      <c r="M67" s="411"/>
      <c r="N67" s="414"/>
      <c r="O67" s="415"/>
      <c r="P67" s="191" t="str">
        <f>'U 1.1'!D8</f>
        <v>X</v>
      </c>
      <c r="Q67" s="106">
        <f t="shared" si="2"/>
        <v>2</v>
      </c>
      <c r="R67" s="111">
        <f>IF(P67="X",'U 1.1'!F8,NA())</f>
        <v>2</v>
      </c>
      <c r="S67" s="232" t="str">
        <f t="shared" si="3"/>
        <v/>
      </c>
      <c r="T67" s="111">
        <f>IF(P67="X",'U 1.1'!E8,NA())</f>
        <v>2</v>
      </c>
      <c r="U67" s="717"/>
      <c r="V67" s="716"/>
      <c r="W67" s="716"/>
      <c r="X67" s="85">
        <f t="shared" si="0"/>
        <v>2</v>
      </c>
      <c r="Y67" s="85">
        <f t="shared" si="4"/>
        <v>2</v>
      </c>
      <c r="Z67" s="715"/>
      <c r="AB67" s="781" t="s">
        <v>387</v>
      </c>
      <c r="AC67" s="782"/>
    </row>
    <row r="68" spans="1:30" ht="15" customHeight="1" x14ac:dyDescent="0.3">
      <c r="A68" s="30"/>
      <c r="B68" s="743"/>
      <c r="C68" s="577"/>
      <c r="D68" s="577"/>
      <c r="E68" s="577"/>
      <c r="F68" s="747"/>
      <c r="G68" s="740"/>
      <c r="H68" s="419">
        <v>3</v>
      </c>
      <c r="I68" s="420" t="str">
        <f t="shared" si="15"/>
        <v>U 1.1.3</v>
      </c>
      <c r="J68" s="421" t="str">
        <f>'U 1.1'!C9</f>
        <v>Energieverbrauchsmonitoring</v>
      </c>
      <c r="K68" s="438"/>
      <c r="L68" s="438"/>
      <c r="M68" s="438"/>
      <c r="N68" s="441"/>
      <c r="O68" s="442"/>
      <c r="P68" s="192">
        <f>'U 1.1'!D9</f>
        <v>0</v>
      </c>
      <c r="Q68" s="105">
        <f t="shared" si="2"/>
        <v>-0.1</v>
      </c>
      <c r="R68" s="112" t="e">
        <f>IF(P68="X",'U 1.1'!F9,NA())</f>
        <v>#N/A</v>
      </c>
      <c r="S68" s="233">
        <f t="shared" si="3"/>
        <v>2</v>
      </c>
      <c r="T68" s="112" t="e">
        <f>IF(P68="X",'U 1.1'!E9,NA())</f>
        <v>#N/A</v>
      </c>
      <c r="U68" s="717"/>
      <c r="V68" s="716"/>
      <c r="W68" s="716"/>
      <c r="X68" s="85">
        <f t="shared" si="0"/>
        <v>-0.1</v>
      </c>
      <c r="Y68" s="85">
        <f t="shared" si="4"/>
        <v>-0.1</v>
      </c>
      <c r="Z68" s="715"/>
      <c r="AB68" s="781" t="s">
        <v>387</v>
      </c>
      <c r="AC68" s="782"/>
    </row>
    <row r="69" spans="1:30" ht="15" customHeight="1" x14ac:dyDescent="0.3">
      <c r="A69" s="30"/>
      <c r="B69" s="743"/>
      <c r="C69" s="577"/>
      <c r="D69" s="577"/>
      <c r="E69" s="577"/>
      <c r="F69" s="745" t="s">
        <v>54</v>
      </c>
      <c r="G69" s="740" t="s">
        <v>125</v>
      </c>
      <c r="H69" s="427">
        <v>1</v>
      </c>
      <c r="I69" s="428" t="str">
        <f>CONCATENATE($F$69,".",H69)</f>
        <v>U 1.2.1</v>
      </c>
      <c r="J69" s="429" t="str">
        <f>'U 1.2'!C7</f>
        <v>Effiziente Flächennutzung</v>
      </c>
      <c r="K69" s="430"/>
      <c r="L69" s="430"/>
      <c r="M69" s="430"/>
      <c r="N69" s="433"/>
      <c r="O69" s="434"/>
      <c r="P69" s="196" t="str">
        <f>'U 1.2'!D7</f>
        <v>X</v>
      </c>
      <c r="Q69" s="104">
        <f t="shared" si="2"/>
        <v>1</v>
      </c>
      <c r="R69" s="110">
        <f>IF(P69="X",'U 1.2'!F7,NA())</f>
        <v>1</v>
      </c>
      <c r="S69" s="234" t="str">
        <f t="shared" si="3"/>
        <v/>
      </c>
      <c r="T69" s="110">
        <f>IF(P69="X",'U 1.2'!E7,NA())</f>
        <v>1</v>
      </c>
      <c r="U69" s="717">
        <f>IF(V69=W69,NA(),(_xlfn.IFNA(T69,0)+_xlfn.IFNA(T70,0))/(W69-V69))</f>
        <v>1</v>
      </c>
      <c r="V69" s="716">
        <f>COUNTIF(T69:T70,NA())</f>
        <v>0</v>
      </c>
      <c r="W69" s="716">
        <v>2</v>
      </c>
      <c r="X69" s="85">
        <f t="shared" si="0"/>
        <v>1</v>
      </c>
      <c r="Y69" s="85">
        <f t="shared" si="4"/>
        <v>1</v>
      </c>
      <c r="Z69" s="715"/>
      <c r="AB69" s="779" t="s">
        <v>395</v>
      </c>
      <c r="AC69" s="780"/>
    </row>
    <row r="70" spans="1:30" ht="15" customHeight="1" x14ac:dyDescent="0.3">
      <c r="A70" s="30"/>
      <c r="B70" s="743"/>
      <c r="C70" s="577"/>
      <c r="D70" s="577"/>
      <c r="E70" s="577"/>
      <c r="F70" s="747"/>
      <c r="G70" s="740"/>
      <c r="H70" s="419">
        <v>2</v>
      </c>
      <c r="I70" s="420" t="str">
        <f>CONCATENATE($F$69,".",H70)</f>
        <v>U 1.2.2</v>
      </c>
      <c r="J70" s="421" t="str">
        <f>'U 1.2'!C8</f>
        <v>Schonender Umgang mit Boden</v>
      </c>
      <c r="K70" s="422"/>
      <c r="L70" s="422"/>
      <c r="M70" s="422"/>
      <c r="N70" s="423"/>
      <c r="O70" s="424"/>
      <c r="P70" s="192" t="str">
        <f>'U 1.2'!D8</f>
        <v>X</v>
      </c>
      <c r="Q70" s="105">
        <f t="shared" si="2"/>
        <v>0.1</v>
      </c>
      <c r="R70" s="112">
        <f>IF(P70="X",'U 1.2'!F8,NA())</f>
        <v>0</v>
      </c>
      <c r="S70" s="233" t="str">
        <f t="shared" si="3"/>
        <v/>
      </c>
      <c r="T70" s="112">
        <f>IF(P70="X",'U 1.2'!E8,NA())</f>
        <v>1</v>
      </c>
      <c r="U70" s="717"/>
      <c r="V70" s="716"/>
      <c r="W70" s="716"/>
      <c r="X70" s="85">
        <f t="shared" si="0"/>
        <v>0.1</v>
      </c>
      <c r="Y70" s="85">
        <f t="shared" si="4"/>
        <v>1</v>
      </c>
      <c r="Z70" s="715"/>
      <c r="AB70" s="781" t="s">
        <v>403</v>
      </c>
      <c r="AC70" s="782"/>
    </row>
    <row r="71" spans="1:30" ht="15" customHeight="1" x14ac:dyDescent="0.3">
      <c r="A71" s="30"/>
      <c r="B71" s="743"/>
      <c r="C71" s="577"/>
      <c r="D71" s="577"/>
      <c r="E71" s="577"/>
      <c r="F71" s="745" t="s">
        <v>55</v>
      </c>
      <c r="G71" s="740" t="s">
        <v>328</v>
      </c>
      <c r="H71" s="427">
        <v>1</v>
      </c>
      <c r="I71" s="428" t="str">
        <f>CONCATENATE($F$71,".",H71)</f>
        <v>U 1.3.1</v>
      </c>
      <c r="J71" s="429" t="str">
        <f>'U 1.3'!C7</f>
        <v>Untersuchung KbS-Standorte (Kataster der belasteten Standorte)</v>
      </c>
      <c r="K71" s="430"/>
      <c r="L71" s="430"/>
      <c r="M71" s="430"/>
      <c r="N71" s="433"/>
      <c r="O71" s="434"/>
      <c r="P71" s="196" t="str">
        <f>'U 1.3'!D7</f>
        <v>X</v>
      </c>
      <c r="Q71" s="104">
        <f t="shared" si="2"/>
        <v>1</v>
      </c>
      <c r="R71" s="110">
        <f>IF(P71="X",'U 1.3'!F7,NA())</f>
        <v>1</v>
      </c>
      <c r="S71" s="234" t="str">
        <f t="shared" si="3"/>
        <v/>
      </c>
      <c r="T71" s="110">
        <f>IF(P71="X",'U 1.3'!E7,NA())</f>
        <v>2</v>
      </c>
      <c r="U71" s="717">
        <f>IF(V71=W71,NA(),(_xlfn.IFNA(T71,0)+_xlfn.IFNA(T72,0))/(W71-V71))</f>
        <v>2</v>
      </c>
      <c r="V71" s="716">
        <f>COUNTIF(T71:T72,NA())</f>
        <v>1</v>
      </c>
      <c r="W71" s="716">
        <v>2</v>
      </c>
      <c r="X71" s="85">
        <f t="shared" si="0"/>
        <v>1</v>
      </c>
      <c r="Y71" s="85">
        <f t="shared" si="4"/>
        <v>2</v>
      </c>
      <c r="Z71" s="715"/>
      <c r="AB71" s="779" t="s">
        <v>390</v>
      </c>
      <c r="AC71" s="780"/>
    </row>
    <row r="72" spans="1:30" ht="15" customHeight="1" x14ac:dyDescent="0.3">
      <c r="A72" s="30"/>
      <c r="B72" s="743"/>
      <c r="C72" s="577"/>
      <c r="D72" s="577"/>
      <c r="E72" s="577"/>
      <c r="F72" s="746"/>
      <c r="G72" s="740"/>
      <c r="H72" s="419">
        <v>2</v>
      </c>
      <c r="I72" s="420" t="str">
        <f>CONCATENATE($F$71,".",H72)</f>
        <v>U 1.3.2</v>
      </c>
      <c r="J72" s="421" t="str">
        <f>'U 1.3'!C8</f>
        <v>Bauliche Eingriffe auf KbS-Standorten</v>
      </c>
      <c r="K72" s="438"/>
      <c r="L72" s="438"/>
      <c r="M72" s="438"/>
      <c r="N72" s="441"/>
      <c r="O72" s="442"/>
      <c r="P72" s="191">
        <f>'U 1.3'!D8</f>
        <v>0</v>
      </c>
      <c r="Q72" s="106">
        <f t="shared" si="2"/>
        <v>-0.1</v>
      </c>
      <c r="R72" s="111" t="e">
        <f>IF(P72="X",'U 1.3'!F8,NA())</f>
        <v>#N/A</v>
      </c>
      <c r="S72" s="232">
        <f t="shared" si="3"/>
        <v>2</v>
      </c>
      <c r="T72" s="111" t="e">
        <f>IF(P72="X",'U 1.3'!E8,NA())</f>
        <v>#N/A</v>
      </c>
      <c r="U72" s="717"/>
      <c r="V72" s="716"/>
      <c r="W72" s="716"/>
      <c r="X72" s="85">
        <f t="shared" si="0"/>
        <v>-0.1</v>
      </c>
      <c r="Y72" s="85">
        <f t="shared" si="4"/>
        <v>-0.1</v>
      </c>
      <c r="Z72" s="715"/>
      <c r="AB72" s="781" t="s">
        <v>390</v>
      </c>
      <c r="AC72" s="782"/>
    </row>
    <row r="73" spans="1:30" ht="15" customHeight="1" x14ac:dyDescent="0.3">
      <c r="A73" s="30"/>
      <c r="B73" s="743"/>
      <c r="C73" s="577"/>
      <c r="D73" s="577"/>
      <c r="E73" s="577"/>
      <c r="F73" s="745" t="s">
        <v>68</v>
      </c>
      <c r="G73" s="740" t="s">
        <v>101</v>
      </c>
      <c r="H73" s="427">
        <v>1</v>
      </c>
      <c r="I73" s="428" t="str">
        <f>CONCATENATE($F$73,".",H73)</f>
        <v>U 1.4.1</v>
      </c>
      <c r="J73" s="429" t="str">
        <f>'U 1.4'!C7</f>
        <v>Unverschmutzte Abfälle</v>
      </c>
      <c r="K73" s="435"/>
      <c r="L73" s="435"/>
      <c r="M73" s="435"/>
      <c r="N73" s="436"/>
      <c r="O73" s="437"/>
      <c r="P73" s="196" t="str">
        <f>'U 1.4'!D7</f>
        <v>X</v>
      </c>
      <c r="Q73" s="104">
        <f t="shared" si="2"/>
        <v>2</v>
      </c>
      <c r="R73" s="110">
        <f>IF(P73="X",'U 1.4'!F7,NA())</f>
        <v>2</v>
      </c>
      <c r="S73" s="234" t="str">
        <f t="shared" si="3"/>
        <v/>
      </c>
      <c r="T73" s="110">
        <f>IF(P73="X",'U 1.4'!E7,NA())</f>
        <v>2</v>
      </c>
      <c r="U73" s="717">
        <f>IF(V73=W73,NA(),(_xlfn.IFNA(T73,0)+_xlfn.IFNA(T74,0))/(W73-V73))</f>
        <v>2</v>
      </c>
      <c r="V73" s="716">
        <f>COUNTIF(T73:T74,NA())</f>
        <v>1</v>
      </c>
      <c r="W73" s="716">
        <v>2</v>
      </c>
      <c r="X73" s="85">
        <f t="shared" si="0"/>
        <v>2</v>
      </c>
      <c r="Y73" s="85">
        <f t="shared" si="4"/>
        <v>2</v>
      </c>
      <c r="Z73" s="715"/>
      <c r="AB73" s="789" t="s">
        <v>404</v>
      </c>
      <c r="AC73" s="790"/>
    </row>
    <row r="74" spans="1:30" ht="15" customHeight="1" x14ac:dyDescent="0.3">
      <c r="A74" s="30"/>
      <c r="B74" s="743"/>
      <c r="C74" s="577"/>
      <c r="D74" s="577"/>
      <c r="E74" s="577"/>
      <c r="F74" s="747"/>
      <c r="G74" s="740"/>
      <c r="H74" s="419">
        <v>2</v>
      </c>
      <c r="I74" s="420" t="str">
        <f>CONCATENATE($F$73,".",H74)</f>
        <v>U 1.4.2</v>
      </c>
      <c r="J74" s="421" t="str">
        <f>'U 1.4'!C8</f>
        <v>Belastete Abfälle</v>
      </c>
      <c r="K74" s="422"/>
      <c r="L74" s="422"/>
      <c r="M74" s="422"/>
      <c r="N74" s="423"/>
      <c r="O74" s="424"/>
      <c r="P74" s="192">
        <f>'U 1.4'!D8</f>
        <v>0</v>
      </c>
      <c r="Q74" s="105">
        <f t="shared" si="2"/>
        <v>-0.1</v>
      </c>
      <c r="R74" s="112" t="e">
        <f>IF(P74="X",'U 1.4'!F8,NA())</f>
        <v>#N/A</v>
      </c>
      <c r="S74" s="233">
        <f t="shared" si="3"/>
        <v>2</v>
      </c>
      <c r="T74" s="112" t="e">
        <f>IF(P74="X",'U 1.4'!E8,NA())</f>
        <v>#N/A</v>
      </c>
      <c r="U74" s="717"/>
      <c r="V74" s="716"/>
      <c r="W74" s="716"/>
      <c r="X74" s="85">
        <f t="shared" si="0"/>
        <v>-0.1</v>
      </c>
      <c r="Y74" s="85">
        <f t="shared" si="4"/>
        <v>-0.1</v>
      </c>
      <c r="Z74" s="715"/>
      <c r="AB74" s="700"/>
      <c r="AC74" s="701"/>
    </row>
    <row r="75" spans="1:30" ht="15" customHeight="1" x14ac:dyDescent="0.3">
      <c r="A75" s="30"/>
      <c r="B75" s="743"/>
      <c r="C75" s="577"/>
      <c r="D75" s="577"/>
      <c r="E75" s="577"/>
      <c r="F75" s="745" t="s">
        <v>69</v>
      </c>
      <c r="G75" s="740" t="s">
        <v>64</v>
      </c>
      <c r="H75" s="427">
        <v>1</v>
      </c>
      <c r="I75" s="428" t="str">
        <f>CONCATENATE($F$75,".",H75)</f>
        <v>U 1.5.1</v>
      </c>
      <c r="J75" s="429" t="str">
        <f>'U 1.5'!C7</f>
        <v>Ressourceneffizienz</v>
      </c>
      <c r="K75" s="435"/>
      <c r="L75" s="435"/>
      <c r="M75" s="435"/>
      <c r="N75" s="436"/>
      <c r="O75" s="437"/>
      <c r="P75" s="196" t="str">
        <f>'U 1.5'!D7</f>
        <v>X</v>
      </c>
      <c r="Q75" s="104">
        <f t="shared" si="2"/>
        <v>1</v>
      </c>
      <c r="R75" s="110">
        <f>IF(P75="X",'U 1.5'!F7,NA())</f>
        <v>1</v>
      </c>
      <c r="S75" s="234" t="str">
        <f t="shared" si="3"/>
        <v/>
      </c>
      <c r="T75" s="110">
        <f>IF(P75="X",'U 1.5'!E7,NA())</f>
        <v>1</v>
      </c>
      <c r="U75" s="717">
        <f>IF(V75=W75,NA(),(_xlfn.IFNA(T75,0)+_xlfn.IFNA(T76,0)+_xlfn.IFNA(T77,0))/(W75-V75))</f>
        <v>1</v>
      </c>
      <c r="V75" s="716">
        <f>COUNTIF(T75:T77,NA())</f>
        <v>0</v>
      </c>
      <c r="W75" s="716">
        <v>3</v>
      </c>
      <c r="X75" s="85">
        <f t="shared" si="0"/>
        <v>1</v>
      </c>
      <c r="Y75" s="85">
        <f t="shared" si="4"/>
        <v>1</v>
      </c>
      <c r="Z75" s="715"/>
      <c r="AB75" s="700"/>
      <c r="AC75" s="701"/>
    </row>
    <row r="76" spans="1:30" ht="15" customHeight="1" x14ac:dyDescent="0.3">
      <c r="A76" s="30"/>
      <c r="B76" s="743"/>
      <c r="C76" s="577"/>
      <c r="D76" s="577"/>
      <c r="E76" s="577"/>
      <c r="F76" s="746"/>
      <c r="G76" s="740"/>
      <c r="H76" s="408">
        <v>2</v>
      </c>
      <c r="I76" s="409" t="str">
        <f>CONCATENATE($F$75,".",H76)</f>
        <v>U 1.5.2</v>
      </c>
      <c r="J76" s="410" t="str">
        <f>'U 1.5'!C8</f>
        <v>Ökologisch verantwortlicher Betrieb und Unterhalt</v>
      </c>
      <c r="K76" s="416"/>
      <c r="L76" s="416"/>
      <c r="M76" s="416"/>
      <c r="N76" s="417"/>
      <c r="O76" s="418"/>
      <c r="P76" s="191" t="str">
        <f>'U 1.5'!D8</f>
        <v>X</v>
      </c>
      <c r="Q76" s="106">
        <f t="shared" si="2"/>
        <v>1</v>
      </c>
      <c r="R76" s="111">
        <f>IF(P76="X",'U 1.5'!F8,NA())</f>
        <v>1</v>
      </c>
      <c r="S76" s="232" t="str">
        <f t="shared" si="3"/>
        <v/>
      </c>
      <c r="T76" s="111">
        <f>IF(P76="X",'U 1.5'!E8,NA())</f>
        <v>1</v>
      </c>
      <c r="U76" s="717"/>
      <c r="V76" s="716"/>
      <c r="W76" s="716"/>
      <c r="X76" s="85">
        <f t="shared" si="0"/>
        <v>1</v>
      </c>
      <c r="Y76" s="85">
        <f t="shared" si="4"/>
        <v>1</v>
      </c>
      <c r="Z76" s="715"/>
      <c r="AB76" s="700"/>
      <c r="AC76" s="701"/>
    </row>
    <row r="77" spans="1:30" ht="15" customHeight="1" x14ac:dyDescent="0.3">
      <c r="A77" s="30"/>
      <c r="B77" s="743"/>
      <c r="C77" s="577"/>
      <c r="D77" s="582"/>
      <c r="E77" s="582"/>
      <c r="F77" s="747"/>
      <c r="G77" s="740"/>
      <c r="H77" s="419">
        <v>3</v>
      </c>
      <c r="I77" s="420" t="str">
        <f>CONCATENATE($F$75,".",H77)</f>
        <v>U 1.5.3</v>
      </c>
      <c r="J77" s="421" t="str">
        <f>'U 1.5'!C9</f>
        <v>Rückbaubarkeit</v>
      </c>
      <c r="K77" s="422"/>
      <c r="L77" s="422"/>
      <c r="M77" s="422"/>
      <c r="N77" s="423"/>
      <c r="O77" s="424"/>
      <c r="P77" s="192" t="str">
        <f>'U 1.5'!D9</f>
        <v>X</v>
      </c>
      <c r="Q77" s="105">
        <f t="shared" si="2"/>
        <v>0.1</v>
      </c>
      <c r="R77" s="112">
        <f>IF(P77="X",'U 1.5'!F9,NA())</f>
        <v>0</v>
      </c>
      <c r="S77" s="233" t="str">
        <f t="shared" si="3"/>
        <v/>
      </c>
      <c r="T77" s="112">
        <f>IF(P77="X",'U 1.5'!E9,NA())</f>
        <v>1</v>
      </c>
      <c r="U77" s="717"/>
      <c r="V77" s="716"/>
      <c r="W77" s="716"/>
      <c r="X77" s="85">
        <f t="shared" si="0"/>
        <v>0.1</v>
      </c>
      <c r="Y77" s="85">
        <f t="shared" si="4"/>
        <v>1</v>
      </c>
      <c r="Z77" s="715"/>
      <c r="AB77" s="787"/>
      <c r="AC77" s="788"/>
    </row>
    <row r="78" spans="1:30" ht="15" customHeight="1" x14ac:dyDescent="0.3">
      <c r="A78" s="30"/>
      <c r="B78" s="743"/>
      <c r="C78" s="577"/>
      <c r="D78" s="751" t="s">
        <v>128</v>
      </c>
      <c r="E78" s="751" t="s">
        <v>359</v>
      </c>
      <c r="F78" s="745" t="s">
        <v>56</v>
      </c>
      <c r="G78" s="740" t="s">
        <v>59</v>
      </c>
      <c r="H78" s="427">
        <v>1</v>
      </c>
      <c r="I78" s="428" t="str">
        <f>CONCATENATE($F$78,".",H78)</f>
        <v>U 2.1.1</v>
      </c>
      <c r="J78" s="429" t="str">
        <f>'U 2.1'!C7</f>
        <v>Emissionen</v>
      </c>
      <c r="K78" s="435"/>
      <c r="L78" s="435"/>
      <c r="M78" s="435"/>
      <c r="N78" s="433"/>
      <c r="O78" s="434"/>
      <c r="P78" s="196" t="str">
        <f>'U 2.1'!D7</f>
        <v>X</v>
      </c>
      <c r="Q78" s="104">
        <f t="shared" si="2"/>
        <v>2</v>
      </c>
      <c r="R78" s="110">
        <f>IF(P78="X",'U 2.1'!F7,NA())</f>
        <v>2</v>
      </c>
      <c r="S78" s="234" t="str">
        <f t="shared" si="3"/>
        <v/>
      </c>
      <c r="T78" s="110">
        <f>IF(P78="X",'U 2.1'!E7,NA())</f>
        <v>2</v>
      </c>
      <c r="U78" s="717" t="e">
        <f>IF(V78=W78,NA(),SUMIF(T78:T80,"&lt;&gt;#N/A")/(W78-V78))</f>
        <v>#N/A</v>
      </c>
      <c r="V78" s="716">
        <f>COUNTIF(T78:T80,NA())</f>
        <v>1</v>
      </c>
      <c r="W78" s="716">
        <v>3</v>
      </c>
      <c r="X78" s="85">
        <f t="shared" si="0"/>
        <v>2</v>
      </c>
      <c r="Y78" s="85">
        <f t="shared" si="4"/>
        <v>2</v>
      </c>
      <c r="Z78" s="715"/>
      <c r="AB78" s="779" t="s">
        <v>395</v>
      </c>
      <c r="AC78" s="780"/>
      <c r="AD78" s="40"/>
    </row>
    <row r="79" spans="1:30" ht="15" customHeight="1" x14ac:dyDescent="0.3">
      <c r="A79" s="30"/>
      <c r="B79" s="743"/>
      <c r="C79" s="577"/>
      <c r="D79" s="577"/>
      <c r="E79" s="577"/>
      <c r="F79" s="746"/>
      <c r="G79" s="740"/>
      <c r="H79" s="408">
        <v>2</v>
      </c>
      <c r="I79" s="409" t="str">
        <f>CONCATENATE($F$78,".",H79)</f>
        <v>U 2.1.2</v>
      </c>
      <c r="J79" s="410" t="str">
        <f>'U 2.1'!C8</f>
        <v>Kompensation von Treibhausgasemissionen</v>
      </c>
      <c r="K79" s="416"/>
      <c r="L79" s="416"/>
      <c r="M79" s="416"/>
      <c r="N79" s="414"/>
      <c r="O79" s="415"/>
      <c r="P79" s="191" t="str">
        <f>'U 2.1'!D8</f>
        <v>X</v>
      </c>
      <c r="Q79" s="106">
        <f t="shared" si="2"/>
        <v>2</v>
      </c>
      <c r="R79" s="111">
        <f>IF(P79="X",'U 2.1'!F8,NA())</f>
        <v>2</v>
      </c>
      <c r="S79" s="232" t="str">
        <f t="shared" si="3"/>
        <v/>
      </c>
      <c r="T79" s="111">
        <f>IF(P79="X",'U 2.1'!E8,NA())</f>
        <v>2</v>
      </c>
      <c r="U79" s="717"/>
      <c r="V79" s="716"/>
      <c r="W79" s="716"/>
      <c r="X79" s="85">
        <f t="shared" si="0"/>
        <v>2</v>
      </c>
      <c r="Y79" s="85">
        <f t="shared" si="4"/>
        <v>2</v>
      </c>
      <c r="Z79" s="715"/>
      <c r="AB79" s="781" t="s">
        <v>395</v>
      </c>
      <c r="AC79" s="782"/>
    </row>
    <row r="80" spans="1:30" ht="15" customHeight="1" x14ac:dyDescent="0.3">
      <c r="A80" s="30"/>
      <c r="B80" s="743"/>
      <c r="C80" s="577"/>
      <c r="D80" s="577"/>
      <c r="E80" s="577"/>
      <c r="F80" s="747"/>
      <c r="G80" s="740"/>
      <c r="H80" s="419">
        <v>3</v>
      </c>
      <c r="I80" s="420" t="str">
        <f>CONCATENATE($F$78,".",H80)</f>
        <v>U 2.1.3</v>
      </c>
      <c r="J80" s="421" t="str">
        <f>'U 2.1'!C9</f>
        <v>Hitzeinsel-Effekt</v>
      </c>
      <c r="K80" s="422"/>
      <c r="L80" s="422"/>
      <c r="M80" s="422"/>
      <c r="N80" s="441"/>
      <c r="O80" s="442"/>
      <c r="P80" s="192">
        <f>'U 2.1'!D9</f>
        <v>0</v>
      </c>
      <c r="Q80" s="105">
        <f t="shared" si="2"/>
        <v>-0.1</v>
      </c>
      <c r="R80" s="112" t="e">
        <f>IF(P80="X",'U 2.1'!F9,NA())</f>
        <v>#N/A</v>
      </c>
      <c r="S80" s="233">
        <f t="shared" si="3"/>
        <v>2</v>
      </c>
      <c r="T80" s="112" t="e">
        <f>IF(P80="X",'U 2.1'!E9,NA())</f>
        <v>#N/A</v>
      </c>
      <c r="U80" s="717"/>
      <c r="V80" s="716"/>
      <c r="W80" s="716"/>
      <c r="X80" s="85">
        <f t="shared" si="0"/>
        <v>-0.1</v>
      </c>
      <c r="Y80" s="85">
        <f t="shared" si="4"/>
        <v>-0.1</v>
      </c>
      <c r="Z80" s="715"/>
      <c r="AB80" s="781" t="s">
        <v>395</v>
      </c>
      <c r="AC80" s="782"/>
    </row>
    <row r="81" spans="1:29" ht="16.5" customHeight="1" x14ac:dyDescent="0.3">
      <c r="A81" s="30"/>
      <c r="B81" s="743"/>
      <c r="C81" s="577"/>
      <c r="D81" s="577"/>
      <c r="E81" s="577"/>
      <c r="F81" s="745" t="s">
        <v>57</v>
      </c>
      <c r="G81" s="740" t="s">
        <v>16</v>
      </c>
      <c r="H81" s="427">
        <v>1</v>
      </c>
      <c r="I81" s="428" t="str">
        <f>CONCATENATE($F$81,".",H81)</f>
        <v>U 2.2.1</v>
      </c>
      <c r="J81" s="429" t="str">
        <f>'U 2.2'!C7</f>
        <v>Luftschadstoffe und Gerüche</v>
      </c>
      <c r="K81" s="435"/>
      <c r="L81" s="435"/>
      <c r="M81" s="435"/>
      <c r="N81" s="436"/>
      <c r="O81" s="437"/>
      <c r="P81" s="196" t="str">
        <f>'U 2.2'!D7</f>
        <v>X</v>
      </c>
      <c r="Q81" s="104">
        <f t="shared" si="2"/>
        <v>1</v>
      </c>
      <c r="R81" s="110">
        <f>IF(P81="X",'U 2.2'!F7,NA())</f>
        <v>1</v>
      </c>
      <c r="S81" s="234" t="str">
        <f t="shared" si="3"/>
        <v/>
      </c>
      <c r="T81" s="110">
        <f>IF(P81="X",'U 2.2'!E7,NA())</f>
        <v>2</v>
      </c>
      <c r="U81" s="717">
        <f>IF(V81=W81,NA(),(_xlfn.IFNA(T81,0)+_xlfn.IFNA(T82,0)+_xlfn.IFNA(T83,0)+_xlfn.IFNA(T84,0))/(W81-V81))</f>
        <v>1.3333333333333333</v>
      </c>
      <c r="V81" s="716">
        <f>COUNTIF(T81:T84,NA())</f>
        <v>1</v>
      </c>
      <c r="W81" s="716">
        <v>4</v>
      </c>
      <c r="X81" s="85">
        <f t="shared" si="0"/>
        <v>1</v>
      </c>
      <c r="Y81" s="85">
        <f t="shared" si="4"/>
        <v>2</v>
      </c>
      <c r="Z81" s="715"/>
      <c r="AB81" s="789" t="s">
        <v>407</v>
      </c>
      <c r="AC81" s="790"/>
    </row>
    <row r="82" spans="1:29" ht="15" customHeight="1" x14ac:dyDescent="0.3">
      <c r="A82" s="30"/>
      <c r="B82" s="743"/>
      <c r="C82" s="577"/>
      <c r="D82" s="577"/>
      <c r="E82" s="577"/>
      <c r="F82" s="746"/>
      <c r="G82" s="740"/>
      <c r="H82" s="408">
        <v>2</v>
      </c>
      <c r="I82" s="409" t="str">
        <f>CONCATENATE($F$81,".",H82)</f>
        <v>U 2.2.2</v>
      </c>
      <c r="J82" s="410" t="str">
        <f>'U 2.2'!C8</f>
        <v>Lärm und Erschütterungen</v>
      </c>
      <c r="K82" s="416"/>
      <c r="L82" s="416"/>
      <c r="M82" s="416"/>
      <c r="N82" s="417"/>
      <c r="O82" s="418"/>
      <c r="P82" s="191" t="str">
        <f>'U 2.2'!D8</f>
        <v>X</v>
      </c>
      <c r="Q82" s="106">
        <f t="shared" si="2"/>
        <v>1</v>
      </c>
      <c r="R82" s="111">
        <f>IF(P82="X",'U 2.2'!F8,NA())</f>
        <v>1</v>
      </c>
      <c r="S82" s="232" t="str">
        <f t="shared" si="3"/>
        <v/>
      </c>
      <c r="T82" s="111">
        <f>IF(P82="X",'U 2.2'!E8,NA())</f>
        <v>1</v>
      </c>
      <c r="U82" s="717"/>
      <c r="V82" s="716"/>
      <c r="W82" s="716"/>
      <c r="X82" s="85">
        <f t="shared" si="0"/>
        <v>1</v>
      </c>
      <c r="Y82" s="85">
        <f t="shared" si="4"/>
        <v>1</v>
      </c>
      <c r="Z82" s="715"/>
      <c r="AB82" s="700"/>
      <c r="AC82" s="701"/>
    </row>
    <row r="83" spans="1:29" ht="15" customHeight="1" x14ac:dyDescent="0.3">
      <c r="A83" s="30"/>
      <c r="B83" s="743"/>
      <c r="C83" s="577"/>
      <c r="D83" s="577"/>
      <c r="E83" s="577"/>
      <c r="F83" s="746"/>
      <c r="G83" s="740"/>
      <c r="H83" s="408">
        <v>3</v>
      </c>
      <c r="I83" s="409" t="str">
        <f>CONCATENATE($F$81,".",H83)</f>
        <v>U 2.2.3</v>
      </c>
      <c r="J83" s="410" t="str">
        <f>'U 2.2'!C9</f>
        <v>Nichtionisierende Strahlung (NIS)</v>
      </c>
      <c r="K83" s="416"/>
      <c r="L83" s="416"/>
      <c r="M83" s="416"/>
      <c r="N83" s="417"/>
      <c r="O83" s="418"/>
      <c r="P83" s="191">
        <f>'U 2.2'!D9</f>
        <v>0</v>
      </c>
      <c r="Q83" s="106">
        <f t="shared" si="2"/>
        <v>-0.1</v>
      </c>
      <c r="R83" s="111" t="e">
        <f>IF(P83="X",'U 2.2'!F9,NA())</f>
        <v>#N/A</v>
      </c>
      <c r="S83" s="232">
        <f t="shared" si="3"/>
        <v>2</v>
      </c>
      <c r="T83" s="111" t="e">
        <f>IF(P83="X",'U 2.2'!E9,NA())</f>
        <v>#N/A</v>
      </c>
      <c r="U83" s="717"/>
      <c r="V83" s="716"/>
      <c r="W83" s="716"/>
      <c r="X83" s="85">
        <f t="shared" ref="X83:X93" si="16">IF(ISNA(R83),-0.1,IF(R83=0,0.1,R83))</f>
        <v>-0.1</v>
      </c>
      <c r="Y83" s="85">
        <f t="shared" si="4"/>
        <v>-0.1</v>
      </c>
      <c r="Z83" s="715"/>
      <c r="AB83" s="700"/>
      <c r="AC83" s="701"/>
    </row>
    <row r="84" spans="1:29" ht="15" customHeight="1" x14ac:dyDescent="0.3">
      <c r="A84" s="30"/>
      <c r="B84" s="743"/>
      <c r="C84" s="577"/>
      <c r="D84" s="577"/>
      <c r="E84" s="577"/>
      <c r="F84" s="747"/>
      <c r="G84" s="740"/>
      <c r="H84" s="419">
        <v>4</v>
      </c>
      <c r="I84" s="420" t="s">
        <v>332</v>
      </c>
      <c r="J84" s="421" t="str">
        <f>'U 2.2'!C10</f>
        <v>Hitze und Licht</v>
      </c>
      <c r="K84" s="422"/>
      <c r="L84" s="422"/>
      <c r="M84" s="422"/>
      <c r="N84" s="423"/>
      <c r="O84" s="424"/>
      <c r="P84" s="192" t="str">
        <f>'U 2.2'!D10</f>
        <v>X</v>
      </c>
      <c r="Q84" s="105">
        <f t="shared" ref="Q84:Q93" si="17">IF(ISNA(R84),-0.1,IF(R84=0,0.1,R84))</f>
        <v>1</v>
      </c>
      <c r="R84" s="112">
        <f>IF(P84="X",'U 2.2'!F10,NA())</f>
        <v>1</v>
      </c>
      <c r="S84" s="233" t="str">
        <f t="shared" ref="S84:S93" si="18">IF(ISNA(R84),2,"")</f>
        <v/>
      </c>
      <c r="T84" s="112">
        <f>IF(P84="X",'U 2.2'!E10,NA())</f>
        <v>1</v>
      </c>
      <c r="U84" s="717"/>
      <c r="V84" s="716"/>
      <c r="W84" s="716"/>
      <c r="X84" s="85">
        <f t="shared" si="16"/>
        <v>1</v>
      </c>
      <c r="Y84" s="85">
        <f t="shared" ref="Y84:Y93" si="19">IF(ISNA(T84),-0.1,IF(T84=0,0.1,T84))</f>
        <v>1</v>
      </c>
      <c r="Z84" s="715"/>
      <c r="AB84" s="700"/>
      <c r="AC84" s="701"/>
    </row>
    <row r="85" spans="1:29" ht="15" customHeight="1" x14ac:dyDescent="0.3">
      <c r="A85" s="30"/>
      <c r="B85" s="743"/>
      <c r="C85" s="577"/>
      <c r="D85" s="577"/>
      <c r="E85" s="577"/>
      <c r="F85" s="745" t="s">
        <v>58</v>
      </c>
      <c r="G85" s="740" t="s">
        <v>61</v>
      </c>
      <c r="H85" s="427">
        <v>1</v>
      </c>
      <c r="I85" s="428" t="str">
        <f>CONCATENATE($F$85,".",H85)</f>
        <v>U 2.3.1</v>
      </c>
      <c r="J85" s="429" t="str">
        <f>'U 2.3'!C7</f>
        <v>Qualitative/stoffliche Auswirkungen auf Oberflächen- und Grundwasser</v>
      </c>
      <c r="K85" s="435"/>
      <c r="L85" s="435"/>
      <c r="M85" s="435"/>
      <c r="N85" s="436"/>
      <c r="O85" s="437"/>
      <c r="P85" s="191" t="str">
        <f>'U 2.3'!D7</f>
        <v>X</v>
      </c>
      <c r="Q85" s="107">
        <f t="shared" si="17"/>
        <v>1</v>
      </c>
      <c r="R85" s="111">
        <f>IF(P85="X",'U 2.3'!F7,NA())</f>
        <v>1</v>
      </c>
      <c r="S85" s="232" t="str">
        <f t="shared" si="18"/>
        <v/>
      </c>
      <c r="T85" s="111">
        <f>IF(P85="X",'U 2.3'!E7,NA())</f>
        <v>1</v>
      </c>
      <c r="U85" s="717">
        <f>IF(V85=W85,NA(),(_xlfn.IFNA(T85,0)+_xlfn.IFNA(T86,0)+_xlfn.IFNA(T87,0))/(W85-V85))</f>
        <v>1</v>
      </c>
      <c r="V85" s="716">
        <f>COUNTIF(T85:T87,NA())</f>
        <v>2</v>
      </c>
      <c r="W85" s="716">
        <v>3</v>
      </c>
      <c r="X85" s="85">
        <f t="shared" si="16"/>
        <v>1</v>
      </c>
      <c r="Y85" s="85">
        <f t="shared" si="19"/>
        <v>1</v>
      </c>
      <c r="Z85" s="715"/>
      <c r="AB85" s="700"/>
      <c r="AC85" s="701"/>
    </row>
    <row r="86" spans="1:29" ht="15" customHeight="1" x14ac:dyDescent="0.3">
      <c r="A86" s="30"/>
      <c r="B86" s="743"/>
      <c r="C86" s="577"/>
      <c r="D86" s="577"/>
      <c r="E86" s="577"/>
      <c r="F86" s="746"/>
      <c r="G86" s="740"/>
      <c r="H86" s="408">
        <v>2</v>
      </c>
      <c r="I86" s="409" t="str">
        <f>CONCATENATE($F$85,".",H86)</f>
        <v>U 2.3.2</v>
      </c>
      <c r="J86" s="410" t="str">
        <f>'U 2.3'!C8</f>
        <v>Speichervolumen, Gewässerraum, Durchfluss und Wasserkreislauf</v>
      </c>
      <c r="K86" s="416"/>
      <c r="L86" s="416"/>
      <c r="M86" s="416"/>
      <c r="N86" s="417"/>
      <c r="O86" s="418"/>
      <c r="P86" s="191">
        <f>'U 2.3'!D8</f>
        <v>0</v>
      </c>
      <c r="Q86" s="107">
        <f t="shared" si="17"/>
        <v>-0.1</v>
      </c>
      <c r="R86" s="111" t="e">
        <f>IF(P86="X",'U 2.3'!F8,NA())</f>
        <v>#N/A</v>
      </c>
      <c r="S86" s="232">
        <f t="shared" si="18"/>
        <v>2</v>
      </c>
      <c r="T86" s="111" t="e">
        <f>IF(P86="X",'U 2.3'!E8,NA())</f>
        <v>#N/A</v>
      </c>
      <c r="U86" s="717"/>
      <c r="V86" s="716"/>
      <c r="W86" s="716"/>
      <c r="X86" s="85">
        <f t="shared" si="16"/>
        <v>-0.1</v>
      </c>
      <c r="Y86" s="85">
        <f t="shared" si="19"/>
        <v>-0.1</v>
      </c>
      <c r="Z86" s="715"/>
      <c r="AB86" s="700"/>
      <c r="AC86" s="701"/>
    </row>
    <row r="87" spans="1:29" ht="15" customHeight="1" x14ac:dyDescent="0.3">
      <c r="A87" s="30"/>
      <c r="B87" s="743"/>
      <c r="C87" s="577"/>
      <c r="D87" s="577"/>
      <c r="E87" s="577"/>
      <c r="F87" s="747"/>
      <c r="G87" s="740"/>
      <c r="H87" s="419">
        <v>3</v>
      </c>
      <c r="I87" s="420" t="str">
        <f>CONCATENATE($F$85,".",H87)</f>
        <v>U 2.3.3</v>
      </c>
      <c r="J87" s="421" t="str">
        <f>'U 2.3'!C9</f>
        <v>Wasserverbrauch und Wasserbezug</v>
      </c>
      <c r="K87" s="422"/>
      <c r="L87" s="422"/>
      <c r="M87" s="422"/>
      <c r="N87" s="423"/>
      <c r="O87" s="424"/>
      <c r="P87" s="192">
        <f>'U 2.3'!D9</f>
        <v>0</v>
      </c>
      <c r="Q87" s="108">
        <f t="shared" si="17"/>
        <v>-0.1</v>
      </c>
      <c r="R87" s="112" t="e">
        <f>IF(P87="X",'U 2.3'!F9,NA())</f>
        <v>#N/A</v>
      </c>
      <c r="S87" s="233">
        <f t="shared" si="18"/>
        <v>2</v>
      </c>
      <c r="T87" s="112" t="e">
        <f>IF(P87="X",'U 2.3'!E9,NA())</f>
        <v>#N/A</v>
      </c>
      <c r="U87" s="717"/>
      <c r="V87" s="716"/>
      <c r="W87" s="716"/>
      <c r="X87" s="85">
        <f t="shared" si="16"/>
        <v>-0.1</v>
      </c>
      <c r="Y87" s="85">
        <f t="shared" si="19"/>
        <v>-0.1</v>
      </c>
      <c r="Z87" s="715"/>
      <c r="AB87" s="700"/>
      <c r="AC87" s="701"/>
    </row>
    <row r="88" spans="1:29" ht="15" customHeight="1" x14ac:dyDescent="0.3">
      <c r="A88" s="30"/>
      <c r="B88" s="743"/>
      <c r="C88" s="577"/>
      <c r="D88" s="577"/>
      <c r="E88" s="577"/>
      <c r="F88" s="748" t="s">
        <v>60</v>
      </c>
      <c r="G88" s="740" t="s">
        <v>62</v>
      </c>
      <c r="H88" s="427">
        <v>1</v>
      </c>
      <c r="I88" s="428" t="str">
        <f>CONCATENATE($F$88,".",H88)</f>
        <v>U 2.4.1</v>
      </c>
      <c r="J88" s="429" t="str">
        <f>'U 2.4'!C7</f>
        <v>Erhalt und Aufwertung von Natur- und Landschaftselementen</v>
      </c>
      <c r="K88" s="435"/>
      <c r="L88" s="435"/>
      <c r="M88" s="435"/>
      <c r="N88" s="436"/>
      <c r="O88" s="437"/>
      <c r="P88" s="196" t="str">
        <f>'U 2.4'!D7</f>
        <v>X</v>
      </c>
      <c r="Q88" s="104">
        <f t="shared" si="17"/>
        <v>0.1</v>
      </c>
      <c r="R88" s="110">
        <f>IF(P88="X",'U 2.4'!F7,NA())</f>
        <v>0</v>
      </c>
      <c r="S88" s="234" t="str">
        <f t="shared" si="18"/>
        <v/>
      </c>
      <c r="T88" s="110">
        <f>IF(P88="X",'U 2.4'!E7,NA())</f>
        <v>1</v>
      </c>
      <c r="U88" s="717">
        <f>IF(V88=W88,NA(),(_xlfn.IFNA(T88,0)+_xlfn.IFNA(T89,0)+_xlfn.IFNA(T90,0))/(W88-V88))</f>
        <v>1</v>
      </c>
      <c r="V88" s="716">
        <f>COUNTIF(T88:T90,NA())</f>
        <v>0</v>
      </c>
      <c r="W88" s="716">
        <v>3</v>
      </c>
      <c r="X88" s="85">
        <f t="shared" si="16"/>
        <v>0.1</v>
      </c>
      <c r="Y88" s="85">
        <f t="shared" si="19"/>
        <v>1</v>
      </c>
      <c r="Z88" s="715"/>
      <c r="AB88" s="700"/>
      <c r="AC88" s="701"/>
    </row>
    <row r="89" spans="1:29" ht="15" customHeight="1" x14ac:dyDescent="0.3">
      <c r="A89" s="30"/>
      <c r="B89" s="743"/>
      <c r="C89" s="577"/>
      <c r="D89" s="577"/>
      <c r="E89" s="577"/>
      <c r="F89" s="749"/>
      <c r="G89" s="740"/>
      <c r="H89" s="408">
        <v>2</v>
      </c>
      <c r="I89" s="409" t="str">
        <f>CONCATENATE($F$88,".",H89)</f>
        <v>U 2.4.2</v>
      </c>
      <c r="J89" s="410" t="str">
        <f>'U 2.4'!C8</f>
        <v>Verbindungskorridore</v>
      </c>
      <c r="K89" s="416"/>
      <c r="L89" s="416"/>
      <c r="M89" s="416"/>
      <c r="N89" s="417"/>
      <c r="O89" s="418"/>
      <c r="P89" s="191" t="str">
        <f>'U 2.4'!D8</f>
        <v>X</v>
      </c>
      <c r="Q89" s="106">
        <f t="shared" si="17"/>
        <v>2</v>
      </c>
      <c r="R89" s="111">
        <f>IF(P89="X",'U 2.4'!F8,NA())</f>
        <v>2</v>
      </c>
      <c r="S89" s="232" t="str">
        <f t="shared" si="18"/>
        <v/>
      </c>
      <c r="T89" s="111">
        <f>IF(P89="X",'U 2.4'!E8,NA())</f>
        <v>1</v>
      </c>
      <c r="U89" s="717"/>
      <c r="V89" s="716"/>
      <c r="W89" s="716"/>
      <c r="X89" s="85">
        <f t="shared" si="16"/>
        <v>2</v>
      </c>
      <c r="Y89" s="85">
        <f t="shared" si="19"/>
        <v>1</v>
      </c>
      <c r="Z89" s="715"/>
      <c r="AB89" s="700"/>
      <c r="AC89" s="701"/>
    </row>
    <row r="90" spans="1:29" ht="15" customHeight="1" x14ac:dyDescent="0.3">
      <c r="A90" s="30"/>
      <c r="B90" s="743"/>
      <c r="C90" s="577"/>
      <c r="D90" s="582"/>
      <c r="E90" s="582"/>
      <c r="F90" s="750"/>
      <c r="G90" s="740"/>
      <c r="H90" s="419">
        <v>3</v>
      </c>
      <c r="I90" s="420" t="str">
        <f>CONCATENATE($F$88,".",H90)</f>
        <v>U 2.4.3</v>
      </c>
      <c r="J90" s="421" t="str">
        <f>'U 2.4'!C9</f>
        <v>Invasive Pflanzen und Neophyten</v>
      </c>
      <c r="K90" s="438"/>
      <c r="L90" s="438"/>
      <c r="M90" s="438"/>
      <c r="N90" s="441"/>
      <c r="O90" s="442"/>
      <c r="P90" s="192" t="str">
        <f>'U 2.4'!D9</f>
        <v>X</v>
      </c>
      <c r="Q90" s="105">
        <f t="shared" si="17"/>
        <v>0.1</v>
      </c>
      <c r="R90" s="112">
        <f>IF(P90="X",'U 2.4'!F9,NA())</f>
        <v>0</v>
      </c>
      <c r="S90" s="233" t="str">
        <f t="shared" si="18"/>
        <v/>
      </c>
      <c r="T90" s="112">
        <f>IF(P90="X",'U 2.4'!E9,NA())</f>
        <v>1</v>
      </c>
      <c r="U90" s="717"/>
      <c r="V90" s="716"/>
      <c r="W90" s="716"/>
      <c r="X90" s="85">
        <f t="shared" si="16"/>
        <v>0.1</v>
      </c>
      <c r="Y90" s="85">
        <f t="shared" si="19"/>
        <v>1</v>
      </c>
      <c r="Z90" s="715"/>
      <c r="AB90" s="700"/>
      <c r="AC90" s="701"/>
    </row>
    <row r="91" spans="1:29" ht="15" customHeight="1" x14ac:dyDescent="0.3">
      <c r="A91" s="30"/>
      <c r="B91" s="743"/>
      <c r="C91" s="577"/>
      <c r="D91" s="558" t="s">
        <v>9</v>
      </c>
      <c r="E91" s="558" t="s">
        <v>17</v>
      </c>
      <c r="F91" s="745" t="s">
        <v>63</v>
      </c>
      <c r="G91" s="740" t="s">
        <v>66</v>
      </c>
      <c r="H91" s="427">
        <v>1</v>
      </c>
      <c r="I91" s="428" t="str">
        <f>CONCATENATE($F$91,".",H91)</f>
        <v>U 3.1.1</v>
      </c>
      <c r="J91" s="429" t="str">
        <f>'U 3.1'!C7</f>
        <v>Risiken durch Naturgefahren</v>
      </c>
      <c r="K91" s="435"/>
      <c r="L91" s="435"/>
      <c r="M91" s="435"/>
      <c r="N91" s="436"/>
      <c r="O91" s="437"/>
      <c r="P91" s="196" t="str">
        <f>'U 3.1'!D7</f>
        <v>X</v>
      </c>
      <c r="Q91" s="104">
        <f t="shared" si="17"/>
        <v>1</v>
      </c>
      <c r="R91" s="110">
        <f>IF(P91="X",'U 3.1'!F7,NA())</f>
        <v>1</v>
      </c>
      <c r="S91" s="234" t="str">
        <f t="shared" si="18"/>
        <v/>
      </c>
      <c r="T91" s="110">
        <f>IF(P91="X",'U 3.1'!E7,NA())</f>
        <v>2</v>
      </c>
      <c r="U91" s="717">
        <f>IF(V91=W91,NA(),(_xlfn.IFNA(T91,0)+_xlfn.IFNA(T92,0))/(W91-V91))</f>
        <v>2</v>
      </c>
      <c r="V91" s="716">
        <f>COUNTIF(T91:T92,NA())</f>
        <v>1</v>
      </c>
      <c r="W91" s="716">
        <v>2</v>
      </c>
      <c r="X91" s="85">
        <f t="shared" si="16"/>
        <v>1</v>
      </c>
      <c r="Y91" s="85">
        <f t="shared" si="19"/>
        <v>2</v>
      </c>
      <c r="Z91" s="715"/>
      <c r="AB91" s="700"/>
      <c r="AC91" s="701"/>
    </row>
    <row r="92" spans="1:29" ht="15" customHeight="1" x14ac:dyDescent="0.3">
      <c r="A92" s="30"/>
      <c r="B92" s="743"/>
      <c r="C92" s="577"/>
      <c r="D92" s="751"/>
      <c r="E92" s="751"/>
      <c r="F92" s="747"/>
      <c r="G92" s="740"/>
      <c r="H92" s="419">
        <v>2</v>
      </c>
      <c r="I92" s="420" t="str">
        <f>CONCATENATE($F$91,".",H92)</f>
        <v>U 3.1.2</v>
      </c>
      <c r="J92" s="421" t="str">
        <f>'U 3.1'!C8</f>
        <v>Einflüsse des Klimawandels</v>
      </c>
      <c r="K92" s="422"/>
      <c r="L92" s="422"/>
      <c r="M92" s="422"/>
      <c r="N92" s="423"/>
      <c r="O92" s="424"/>
      <c r="P92" s="192">
        <f>'U 3.1'!D8</f>
        <v>0</v>
      </c>
      <c r="Q92" s="105">
        <f t="shared" si="17"/>
        <v>-0.1</v>
      </c>
      <c r="R92" s="112" t="e">
        <f>IF(P92="X",'U 3.1'!F8,NA())</f>
        <v>#N/A</v>
      </c>
      <c r="S92" s="233">
        <f t="shared" si="18"/>
        <v>2</v>
      </c>
      <c r="T92" s="112" t="e">
        <f>IF(P92="X",'U 3.1'!E8,NA())</f>
        <v>#N/A</v>
      </c>
      <c r="U92" s="717"/>
      <c r="V92" s="716"/>
      <c r="W92" s="716"/>
      <c r="X92" s="85">
        <f t="shared" si="16"/>
        <v>-0.1</v>
      </c>
      <c r="Y92" s="85">
        <f t="shared" si="19"/>
        <v>-0.1</v>
      </c>
      <c r="Z92" s="715"/>
      <c r="AB92" s="700"/>
      <c r="AC92" s="701"/>
    </row>
    <row r="93" spans="1:29" ht="15.6" customHeight="1" thickBot="1" x14ac:dyDescent="0.35">
      <c r="A93" s="30"/>
      <c r="B93" s="744"/>
      <c r="C93" s="578"/>
      <c r="D93" s="560"/>
      <c r="E93" s="560"/>
      <c r="F93" s="204" t="s">
        <v>65</v>
      </c>
      <c r="G93" s="396" t="s">
        <v>67</v>
      </c>
      <c r="H93" s="450">
        <v>1</v>
      </c>
      <c r="I93" s="451" t="str">
        <f>CONCATENATE($F$93,".",H93)</f>
        <v>U 3.2.1</v>
      </c>
      <c r="J93" s="452" t="str">
        <f>'U 3.2'!C7</f>
        <v>Störfälle und Gefahrengüter</v>
      </c>
      <c r="K93" s="453"/>
      <c r="L93" s="453"/>
      <c r="M93" s="453"/>
      <c r="N93" s="460"/>
      <c r="O93" s="461"/>
      <c r="P93" s="198" t="str">
        <f>'U 3.2'!D7</f>
        <v>X</v>
      </c>
      <c r="Q93" s="202">
        <f t="shared" si="17"/>
        <v>1</v>
      </c>
      <c r="R93" s="203">
        <f>IF(P93="X",'U 3.2'!F7,NA())</f>
        <v>1</v>
      </c>
      <c r="S93" s="236" t="str">
        <f t="shared" si="18"/>
        <v/>
      </c>
      <c r="T93" s="203">
        <f>IF(P93="X",'U 3.2'!E7,NA())</f>
        <v>1</v>
      </c>
      <c r="U93" s="394">
        <f>AVERAGE(T93:T93)</f>
        <v>1</v>
      </c>
      <c r="V93" s="393">
        <f>COUNTIF(T93,NA())</f>
        <v>0</v>
      </c>
      <c r="W93" s="393">
        <v>1</v>
      </c>
      <c r="X93" s="85">
        <f t="shared" si="16"/>
        <v>1</v>
      </c>
      <c r="Y93" s="85">
        <f t="shared" si="19"/>
        <v>1</v>
      </c>
      <c r="Z93" s="715"/>
      <c r="AB93" s="787"/>
      <c r="AC93" s="788"/>
    </row>
    <row r="94" spans="1:29" x14ac:dyDescent="0.3">
      <c r="H94" s="44"/>
      <c r="I94" s="44"/>
      <c r="J94" s="45"/>
      <c r="K94" s="45"/>
      <c r="L94" s="45"/>
      <c r="M94" s="45"/>
      <c r="N94" s="45"/>
      <c r="O94" s="45"/>
      <c r="AC94" s="44"/>
    </row>
    <row r="95" spans="1:29" x14ac:dyDescent="0.3">
      <c r="B95" s="399"/>
      <c r="C95" s="399"/>
      <c r="D95" s="399"/>
      <c r="E95" s="399"/>
      <c r="F95" s="399"/>
      <c r="G95" s="399"/>
      <c r="H95" s="399" t="s">
        <v>410</v>
      </c>
      <c r="I95" s="386"/>
      <c r="J95" s="399"/>
      <c r="K95" s="399"/>
      <c r="L95" s="399"/>
      <c r="M95" s="399"/>
      <c r="N95" s="399"/>
      <c r="O95" s="399"/>
      <c r="P95" s="399"/>
      <c r="Q95" s="399"/>
      <c r="R95" s="399"/>
      <c r="S95" s="399"/>
      <c r="T95" s="399"/>
      <c r="U95" s="399"/>
      <c r="V95" s="399"/>
      <c r="W95" s="399"/>
      <c r="X95" s="399"/>
      <c r="Y95" s="399"/>
      <c r="Z95" s="399"/>
      <c r="AA95" s="399"/>
      <c r="AB95" s="376"/>
      <c r="AC95" s="326"/>
    </row>
    <row r="96" spans="1:29" x14ac:dyDescent="0.3">
      <c r="B96" s="399"/>
      <c r="C96" s="399"/>
      <c r="D96" s="399"/>
      <c r="E96" s="399"/>
      <c r="F96" s="399"/>
      <c r="G96" s="399"/>
      <c r="H96" s="399"/>
      <c r="I96" s="386"/>
      <c r="J96" s="399"/>
      <c r="K96" s="399"/>
      <c r="L96" s="399"/>
      <c r="M96" s="399"/>
      <c r="N96" s="399"/>
      <c r="O96" s="399"/>
      <c r="P96" s="399"/>
      <c r="Q96" s="399"/>
      <c r="R96" s="399"/>
      <c r="S96" s="399"/>
      <c r="T96" s="399"/>
      <c r="U96" s="399"/>
      <c r="V96" s="399"/>
      <c r="W96" s="399"/>
      <c r="X96" s="399"/>
      <c r="Y96" s="399"/>
      <c r="Z96" s="399"/>
      <c r="AA96" s="399"/>
      <c r="AB96" s="404"/>
      <c r="AC96" s="404"/>
    </row>
    <row r="97" spans="4:29" x14ac:dyDescent="0.3">
      <c r="D97" s="725" t="s">
        <v>10</v>
      </c>
      <c r="E97" s="725" t="s">
        <v>14</v>
      </c>
      <c r="F97" s="702" t="s">
        <v>371</v>
      </c>
      <c r="G97" s="705" t="s">
        <v>376</v>
      </c>
      <c r="H97" s="425">
        <v>1</v>
      </c>
      <c r="I97" s="426" t="s">
        <v>372</v>
      </c>
      <c r="J97" s="737" t="s">
        <v>377</v>
      </c>
      <c r="K97" s="737"/>
      <c r="L97" s="737"/>
      <c r="M97" s="737"/>
      <c r="N97" s="737"/>
      <c r="O97" s="737"/>
      <c r="P97" s="737"/>
      <c r="Q97" s="737"/>
      <c r="R97" s="737"/>
      <c r="S97" s="737"/>
      <c r="T97" s="737"/>
      <c r="U97" s="737"/>
      <c r="V97" s="737"/>
      <c r="W97" s="737"/>
      <c r="X97" s="737"/>
      <c r="Y97" s="737"/>
      <c r="Z97" s="737"/>
      <c r="AA97" s="737"/>
      <c r="AB97" s="739"/>
      <c r="AC97" s="405"/>
    </row>
    <row r="98" spans="4:29" x14ac:dyDescent="0.3">
      <c r="D98" s="726"/>
      <c r="E98" s="726"/>
      <c r="F98" s="703"/>
      <c r="G98" s="706"/>
      <c r="H98" s="408">
        <v>2</v>
      </c>
      <c r="I98" s="409" t="s">
        <v>373</v>
      </c>
      <c r="J98" s="734" t="s">
        <v>378</v>
      </c>
      <c r="K98" s="734"/>
      <c r="L98" s="734"/>
      <c r="M98" s="734"/>
      <c r="N98" s="734"/>
      <c r="O98" s="734"/>
      <c r="P98" s="734"/>
      <c r="Q98" s="734"/>
      <c r="R98" s="734"/>
      <c r="S98" s="734"/>
      <c r="T98" s="734"/>
      <c r="U98" s="734"/>
      <c r="V98" s="734"/>
      <c r="W98" s="734"/>
      <c r="X98" s="734"/>
      <c r="Y98" s="734"/>
      <c r="Z98" s="734"/>
      <c r="AA98" s="734"/>
      <c r="AB98" s="736"/>
      <c r="AC98" s="405"/>
    </row>
    <row r="99" spans="4:29" x14ac:dyDescent="0.3">
      <c r="D99" s="726"/>
      <c r="E99" s="726"/>
      <c r="F99" s="703"/>
      <c r="G99" s="706"/>
      <c r="H99" s="408">
        <v>3</v>
      </c>
      <c r="I99" s="409" t="s">
        <v>374</v>
      </c>
      <c r="J99" s="734" t="s">
        <v>379</v>
      </c>
      <c r="K99" s="734"/>
      <c r="L99" s="734"/>
      <c r="M99" s="734"/>
      <c r="N99" s="734"/>
      <c r="O99" s="734"/>
      <c r="P99" s="734"/>
      <c r="Q99" s="734"/>
      <c r="R99" s="734"/>
      <c r="S99" s="734"/>
      <c r="T99" s="734"/>
      <c r="U99" s="734"/>
      <c r="V99" s="734"/>
      <c r="W99" s="734"/>
      <c r="X99" s="734"/>
      <c r="Y99" s="734"/>
      <c r="Z99" s="734"/>
      <c r="AA99" s="734"/>
      <c r="AB99" s="736"/>
      <c r="AC99" s="405"/>
    </row>
    <row r="100" spans="4:29" ht="15.6" customHeight="1" thickBot="1" x14ac:dyDescent="0.35">
      <c r="D100" s="727"/>
      <c r="E100" s="727"/>
      <c r="F100" s="704"/>
      <c r="G100" s="707"/>
      <c r="H100" s="419">
        <v>4</v>
      </c>
      <c r="I100" s="420" t="s">
        <v>375</v>
      </c>
      <c r="J100" s="728" t="s">
        <v>370</v>
      </c>
      <c r="K100" s="728"/>
      <c r="L100" s="728"/>
      <c r="M100" s="728"/>
      <c r="N100" s="728"/>
      <c r="O100" s="728"/>
      <c r="P100" s="728"/>
      <c r="Q100" s="728"/>
      <c r="R100" s="728"/>
      <c r="S100" s="728"/>
      <c r="T100" s="728"/>
      <c r="U100" s="728"/>
      <c r="V100" s="728"/>
      <c r="W100" s="728"/>
      <c r="X100" s="728"/>
      <c r="Y100" s="728"/>
      <c r="Z100" s="728"/>
      <c r="AA100" s="728"/>
      <c r="AB100" s="730"/>
      <c r="AC100" s="405"/>
    </row>
    <row r="101" spans="4:29" x14ac:dyDescent="0.3">
      <c r="D101" s="721" t="s">
        <v>384</v>
      </c>
      <c r="E101" s="723" t="s">
        <v>357</v>
      </c>
      <c r="F101" s="718" t="s">
        <v>381</v>
      </c>
      <c r="G101" s="706" t="s">
        <v>382</v>
      </c>
      <c r="H101" s="427">
        <v>1</v>
      </c>
      <c r="I101" s="428" t="s">
        <v>380</v>
      </c>
      <c r="J101" s="731" t="s">
        <v>385</v>
      </c>
      <c r="K101" s="731"/>
      <c r="L101" s="731"/>
      <c r="M101" s="731"/>
      <c r="N101" s="731"/>
      <c r="O101" s="731"/>
      <c r="P101" s="731"/>
      <c r="Q101" s="731"/>
      <c r="R101" s="731"/>
      <c r="S101" s="731"/>
      <c r="T101" s="731"/>
      <c r="U101" s="731"/>
      <c r="V101" s="731"/>
      <c r="W101" s="731"/>
      <c r="X101" s="731"/>
      <c r="Y101" s="731"/>
      <c r="Z101" s="731"/>
      <c r="AA101" s="731"/>
      <c r="AB101" s="733"/>
      <c r="AC101" s="405"/>
    </row>
    <row r="102" spans="4:29" x14ac:dyDescent="0.3">
      <c r="D102" s="722"/>
      <c r="E102" s="724"/>
      <c r="F102" s="719"/>
      <c r="G102" s="720"/>
      <c r="H102" s="419">
        <v>2</v>
      </c>
      <c r="I102" s="420" t="s">
        <v>383</v>
      </c>
      <c r="J102" s="728" t="s">
        <v>386</v>
      </c>
      <c r="K102" s="728"/>
      <c r="L102" s="728"/>
      <c r="M102" s="728"/>
      <c r="N102" s="728"/>
      <c r="O102" s="728"/>
      <c r="P102" s="728"/>
      <c r="Q102" s="728"/>
      <c r="R102" s="728"/>
      <c r="S102" s="728"/>
      <c r="T102" s="728"/>
      <c r="U102" s="728"/>
      <c r="V102" s="728"/>
      <c r="W102" s="728"/>
      <c r="X102" s="728"/>
      <c r="Y102" s="728"/>
      <c r="Z102" s="728"/>
      <c r="AA102" s="728"/>
      <c r="AB102" s="730"/>
      <c r="AC102" s="404"/>
    </row>
    <row r="103" spans="4:29" x14ac:dyDescent="0.3">
      <c r="AB103" s="376"/>
      <c r="AC103" s="326"/>
    </row>
    <row r="104" spans="4:29" x14ac:dyDescent="0.3">
      <c r="AB104" s="376"/>
      <c r="AC104" s="326"/>
    </row>
  </sheetData>
  <mergeCells count="236">
    <mergeCell ref="AB25:AC26"/>
    <mergeCell ref="B27:B48"/>
    <mergeCell ref="C27:C48"/>
    <mergeCell ref="D27:D34"/>
    <mergeCell ref="B1:G2"/>
    <mergeCell ref="N9:O9"/>
    <mergeCell ref="B17:C18"/>
    <mergeCell ref="D17:E18"/>
    <mergeCell ref="F17:G18"/>
    <mergeCell ref="H17:J18"/>
    <mergeCell ref="K17:M17"/>
    <mergeCell ref="N17:O17"/>
    <mergeCell ref="AB17:AC18"/>
    <mergeCell ref="B19:B26"/>
    <mergeCell ref="C19:C26"/>
    <mergeCell ref="D19:D26"/>
    <mergeCell ref="E19:E26"/>
    <mergeCell ref="F19:F21"/>
    <mergeCell ref="G19:G21"/>
    <mergeCell ref="U19:U21"/>
    <mergeCell ref="V19:V21"/>
    <mergeCell ref="W19:W21"/>
    <mergeCell ref="U25:U26"/>
    <mergeCell ref="V25:V26"/>
    <mergeCell ref="W25:W26"/>
    <mergeCell ref="E27:E34"/>
    <mergeCell ref="F27:F28"/>
    <mergeCell ref="G27:G28"/>
    <mergeCell ref="Z19:Z26"/>
    <mergeCell ref="AB19:AC21"/>
    <mergeCell ref="F22:F24"/>
    <mergeCell ref="G22:G24"/>
    <mergeCell ref="U22:U24"/>
    <mergeCell ref="V22:V24"/>
    <mergeCell ref="W22:W24"/>
    <mergeCell ref="AB22:AC24"/>
    <mergeCell ref="F25:F26"/>
    <mergeCell ref="G25:G26"/>
    <mergeCell ref="U27:U28"/>
    <mergeCell ref="V27:V28"/>
    <mergeCell ref="W27:W28"/>
    <mergeCell ref="Z27:Z48"/>
    <mergeCell ref="AB27:AC27"/>
    <mergeCell ref="AB28:AC30"/>
    <mergeCell ref="W35:W36"/>
    <mergeCell ref="W32:W34"/>
    <mergeCell ref="AB32:AC32"/>
    <mergeCell ref="AB33:AC33"/>
    <mergeCell ref="AB34:AC34"/>
    <mergeCell ref="AB40:AC40"/>
    <mergeCell ref="AB41:AC41"/>
    <mergeCell ref="F38:F39"/>
    <mergeCell ref="G38:G39"/>
    <mergeCell ref="U38:U39"/>
    <mergeCell ref="V38:V39"/>
    <mergeCell ref="AB42:AC42"/>
    <mergeCell ref="AB43:AC43"/>
    <mergeCell ref="F29:F31"/>
    <mergeCell ref="G29:G31"/>
    <mergeCell ref="U29:U31"/>
    <mergeCell ref="V29:V31"/>
    <mergeCell ref="W29:W31"/>
    <mergeCell ref="AB31:AC31"/>
    <mergeCell ref="W38:W39"/>
    <mergeCell ref="AB38:AC38"/>
    <mergeCell ref="AB39:AC39"/>
    <mergeCell ref="AB35:AC35"/>
    <mergeCell ref="AB36:AC36"/>
    <mergeCell ref="AB37:AC37"/>
    <mergeCell ref="F32:F34"/>
    <mergeCell ref="G32:G34"/>
    <mergeCell ref="U32:U34"/>
    <mergeCell ref="V32:V34"/>
    <mergeCell ref="D44:D48"/>
    <mergeCell ref="E44:E48"/>
    <mergeCell ref="F44:F46"/>
    <mergeCell ref="G44:G46"/>
    <mergeCell ref="U44:U46"/>
    <mergeCell ref="V44:V46"/>
    <mergeCell ref="W44:W46"/>
    <mergeCell ref="AB44:AC48"/>
    <mergeCell ref="D35:D43"/>
    <mergeCell ref="E35:E43"/>
    <mergeCell ref="F35:F36"/>
    <mergeCell ref="G35:G36"/>
    <mergeCell ref="U35:U36"/>
    <mergeCell ref="V35:V36"/>
    <mergeCell ref="F47:F48"/>
    <mergeCell ref="G47:G48"/>
    <mergeCell ref="U47:U48"/>
    <mergeCell ref="V47:V48"/>
    <mergeCell ref="W47:W48"/>
    <mergeCell ref="F40:F43"/>
    <mergeCell ref="G40:G43"/>
    <mergeCell ref="U40:U43"/>
    <mergeCell ref="V40:V43"/>
    <mergeCell ref="W40:W43"/>
    <mergeCell ref="B49:B65"/>
    <mergeCell ref="C49:C65"/>
    <mergeCell ref="D49:D53"/>
    <mergeCell ref="E49:E53"/>
    <mergeCell ref="F49:F51"/>
    <mergeCell ref="F52:F53"/>
    <mergeCell ref="G52:G53"/>
    <mergeCell ref="U52:U53"/>
    <mergeCell ref="V52:V53"/>
    <mergeCell ref="F61:F62"/>
    <mergeCell ref="F57:F60"/>
    <mergeCell ref="V57:V60"/>
    <mergeCell ref="W52:W53"/>
    <mergeCell ref="AB52:AC52"/>
    <mergeCell ref="AB53:AC53"/>
    <mergeCell ref="G49:G51"/>
    <mergeCell ref="U49:U51"/>
    <mergeCell ref="V49:V51"/>
    <mergeCell ref="W49:W51"/>
    <mergeCell ref="Z49:Z65"/>
    <mergeCell ref="AB49:AC51"/>
    <mergeCell ref="W54:W56"/>
    <mergeCell ref="AB54:AC54"/>
    <mergeCell ref="AB55:AC55"/>
    <mergeCell ref="AB56:AC56"/>
    <mergeCell ref="W57:W60"/>
    <mergeCell ref="AB57:AC57"/>
    <mergeCell ref="AB58:AC58"/>
    <mergeCell ref="AB59:AC59"/>
    <mergeCell ref="AB60:AC60"/>
    <mergeCell ref="G61:G62"/>
    <mergeCell ref="U61:U62"/>
    <mergeCell ref="V61:V62"/>
    <mergeCell ref="W61:W62"/>
    <mergeCell ref="G57:G60"/>
    <mergeCell ref="U57:U60"/>
    <mergeCell ref="U78:U80"/>
    <mergeCell ref="V78:V80"/>
    <mergeCell ref="W78:W80"/>
    <mergeCell ref="G85:G87"/>
    <mergeCell ref="U85:U87"/>
    <mergeCell ref="V85:V87"/>
    <mergeCell ref="AB61:AC61"/>
    <mergeCell ref="AB62:AC62"/>
    <mergeCell ref="D63:D65"/>
    <mergeCell ref="E63:E65"/>
    <mergeCell ref="F63:F65"/>
    <mergeCell ref="G63:G65"/>
    <mergeCell ref="U63:U65"/>
    <mergeCell ref="V63:V65"/>
    <mergeCell ref="W63:W65"/>
    <mergeCell ref="AB63:AC63"/>
    <mergeCell ref="D54:D62"/>
    <mergeCell ref="E54:E62"/>
    <mergeCell ref="F54:F56"/>
    <mergeCell ref="G54:G56"/>
    <mergeCell ref="U54:U56"/>
    <mergeCell ref="V54:V56"/>
    <mergeCell ref="AB64:AC64"/>
    <mergeCell ref="AB65:AC65"/>
    <mergeCell ref="F73:F74"/>
    <mergeCell ref="G73:G74"/>
    <mergeCell ref="U73:U74"/>
    <mergeCell ref="V73:V74"/>
    <mergeCell ref="W73:W74"/>
    <mergeCell ref="AB73:AC77"/>
    <mergeCell ref="B66:B93"/>
    <mergeCell ref="C66:C93"/>
    <mergeCell ref="D66:D77"/>
    <mergeCell ref="E66:E77"/>
    <mergeCell ref="F66:F68"/>
    <mergeCell ref="G66:G68"/>
    <mergeCell ref="U66:U68"/>
    <mergeCell ref="V66:V68"/>
    <mergeCell ref="W66:W68"/>
    <mergeCell ref="F75:F77"/>
    <mergeCell ref="G75:G77"/>
    <mergeCell ref="U75:U77"/>
    <mergeCell ref="V75:V77"/>
    <mergeCell ref="W75:W77"/>
    <mergeCell ref="D78:D90"/>
    <mergeCell ref="E78:E90"/>
    <mergeCell ref="F78:F80"/>
    <mergeCell ref="G78:G80"/>
    <mergeCell ref="W69:W70"/>
    <mergeCell ref="AB69:AC69"/>
    <mergeCell ref="AB70:AC70"/>
    <mergeCell ref="F71:F72"/>
    <mergeCell ref="G71:G72"/>
    <mergeCell ref="U71:U72"/>
    <mergeCell ref="V71:V72"/>
    <mergeCell ref="W71:W72"/>
    <mergeCell ref="AB71:AC71"/>
    <mergeCell ref="AB72:AC72"/>
    <mergeCell ref="W85:W87"/>
    <mergeCell ref="F88:F90"/>
    <mergeCell ref="G88:G90"/>
    <mergeCell ref="U88:U90"/>
    <mergeCell ref="V88:V90"/>
    <mergeCell ref="W88:W90"/>
    <mergeCell ref="AB78:AC78"/>
    <mergeCell ref="AB79:AC79"/>
    <mergeCell ref="AB80:AC80"/>
    <mergeCell ref="F81:F84"/>
    <mergeCell ref="G81:G84"/>
    <mergeCell ref="U81:U84"/>
    <mergeCell ref="V81:V84"/>
    <mergeCell ref="W81:W84"/>
    <mergeCell ref="AB81:AC93"/>
    <mergeCell ref="F85:F87"/>
    <mergeCell ref="Z66:Z93"/>
    <mergeCell ref="AB66:AC66"/>
    <mergeCell ref="AB67:AC67"/>
    <mergeCell ref="AB68:AC68"/>
    <mergeCell ref="F69:F70"/>
    <mergeCell ref="G69:G70"/>
    <mergeCell ref="U69:U70"/>
    <mergeCell ref="V69:V70"/>
    <mergeCell ref="D101:D102"/>
    <mergeCell ref="E101:E102"/>
    <mergeCell ref="F101:F102"/>
    <mergeCell ref="G101:G102"/>
    <mergeCell ref="J101:AB101"/>
    <mergeCell ref="J102:AB102"/>
    <mergeCell ref="W91:W92"/>
    <mergeCell ref="D97:D100"/>
    <mergeCell ref="E97:E100"/>
    <mergeCell ref="F97:F100"/>
    <mergeCell ref="G97:G100"/>
    <mergeCell ref="J97:AB97"/>
    <mergeCell ref="J98:AB98"/>
    <mergeCell ref="J99:AB99"/>
    <mergeCell ref="J100:AB100"/>
    <mergeCell ref="D91:D93"/>
    <mergeCell ref="E91:E93"/>
    <mergeCell ref="F91:F92"/>
    <mergeCell ref="G91:G92"/>
    <mergeCell ref="U91:U92"/>
    <mergeCell ref="V91:V92"/>
  </mergeCells>
  <conditionalFormatting sqref="T19:T93 R19:R93">
    <cfRule type="colorScale" priority="51">
      <colorScale>
        <cfvo type="num" val="0"/>
        <cfvo type="num" val="1"/>
        <cfvo type="num" val="2"/>
        <color rgb="FFF8696B"/>
        <color rgb="FFFFEB84"/>
        <color rgb="FF63BE7B"/>
      </colorScale>
    </cfRule>
  </conditionalFormatting>
  <conditionalFormatting sqref="K19:M26">
    <cfRule type="containsText" dxfId="50" priority="46" operator="containsText" text="nicht zutreffend">
      <formula>NOT(ISERROR(SEARCH("nicht zutreffend",K19)))</formula>
    </cfRule>
    <cfRule type="containsText" dxfId="49" priority="47" operator="containsText" text="stark beeinflussbar">
      <formula>NOT(ISERROR(SEARCH("stark beeinflussbar",K19)))</formula>
    </cfRule>
    <cfRule type="containsText" dxfId="48" priority="48" operator="containsText" text="beeinflussbar ">
      <formula>NOT(ISERROR(SEARCH("beeinflussbar ",K19)))</formula>
    </cfRule>
    <cfRule type="containsText" dxfId="47" priority="49" operator="containsText" text="wenig beeinflussbar">
      <formula>NOT(ISERROR(SEARCH("wenig beeinflussbar",K19)))</formula>
    </cfRule>
    <cfRule type="containsText" dxfId="46" priority="50" operator="containsText" text="nicht beeinflussbar">
      <formula>NOT(ISERROR(SEARCH("nicht beeinflussbar",K19)))</formula>
    </cfRule>
  </conditionalFormatting>
  <conditionalFormatting sqref="K27:O30 K34:O34 K33:M33 K37:O42 K43:M43 K44:O93">
    <cfRule type="containsText" dxfId="45" priority="41" operator="containsText" text="nicht zutreffend">
      <formula>NOT(ISERROR(SEARCH("nicht zutreffend",K27)))</formula>
    </cfRule>
    <cfRule type="containsText" dxfId="44" priority="42" operator="containsText" text="stark beeinflussbar">
      <formula>NOT(ISERROR(SEARCH("stark beeinflussbar",K27)))</formula>
    </cfRule>
    <cfRule type="containsText" dxfId="43" priority="43" operator="containsText" text="beeinflussbar ">
      <formula>NOT(ISERROR(SEARCH("beeinflussbar ",K27)))</formula>
    </cfRule>
    <cfRule type="containsText" dxfId="42" priority="44" operator="containsText" text="wenig beeinflussbar">
      <formula>NOT(ISERROR(SEARCH("wenig beeinflussbar",K27)))</formula>
    </cfRule>
    <cfRule type="containsText" dxfId="41" priority="45" operator="containsText" text="nicht beeinflussbar">
      <formula>NOT(ISERROR(SEARCH("nicht beeinflussbar",K27)))</formula>
    </cfRule>
  </conditionalFormatting>
  <conditionalFormatting sqref="K31:O31">
    <cfRule type="containsText" dxfId="40" priority="36" operator="containsText" text="nicht zutreffend">
      <formula>NOT(ISERROR(SEARCH("nicht zutreffend",K31)))</formula>
    </cfRule>
    <cfRule type="containsText" dxfId="39" priority="37" operator="containsText" text="stark beeinflussbar">
      <formula>NOT(ISERROR(SEARCH("stark beeinflussbar",K31)))</formula>
    </cfRule>
    <cfRule type="containsText" dxfId="38" priority="38" operator="containsText" text="beeinflussbar ">
      <formula>NOT(ISERROR(SEARCH("beeinflussbar ",K31)))</formula>
    </cfRule>
    <cfRule type="containsText" dxfId="37" priority="39" operator="containsText" text="wenig beeinflussbar">
      <formula>NOT(ISERROR(SEARCH("wenig beeinflussbar",K31)))</formula>
    </cfRule>
    <cfRule type="containsText" dxfId="36" priority="40" operator="containsText" text="nicht beeinflussbar">
      <formula>NOT(ISERROR(SEARCH("nicht beeinflussbar",K31)))</formula>
    </cfRule>
  </conditionalFormatting>
  <conditionalFormatting sqref="K32:O32">
    <cfRule type="containsText" dxfId="35" priority="31" operator="containsText" text="nicht zutreffend">
      <formula>NOT(ISERROR(SEARCH("nicht zutreffend",K32)))</formula>
    </cfRule>
    <cfRule type="containsText" dxfId="34" priority="32" operator="containsText" text="stark beeinflussbar">
      <formula>NOT(ISERROR(SEARCH("stark beeinflussbar",K32)))</formula>
    </cfRule>
    <cfRule type="containsText" dxfId="33" priority="33" operator="containsText" text="beeinflussbar ">
      <formula>NOT(ISERROR(SEARCH("beeinflussbar ",K32)))</formula>
    </cfRule>
    <cfRule type="containsText" dxfId="32" priority="34" operator="containsText" text="wenig beeinflussbar">
      <formula>NOT(ISERROR(SEARCH("wenig beeinflussbar",K32)))</formula>
    </cfRule>
    <cfRule type="containsText" dxfId="31" priority="35" operator="containsText" text="nicht beeinflussbar">
      <formula>NOT(ISERROR(SEARCH("nicht beeinflussbar",K32)))</formula>
    </cfRule>
  </conditionalFormatting>
  <conditionalFormatting sqref="K35:O35">
    <cfRule type="containsText" dxfId="30" priority="26" operator="containsText" text="nicht zutreffend">
      <formula>NOT(ISERROR(SEARCH("nicht zutreffend",K35)))</formula>
    </cfRule>
    <cfRule type="containsText" dxfId="29" priority="27" operator="containsText" text="stark beeinflussbar">
      <formula>NOT(ISERROR(SEARCH("stark beeinflussbar",K35)))</formula>
    </cfRule>
    <cfRule type="containsText" dxfId="28" priority="28" operator="containsText" text="beeinflussbar ">
      <formula>NOT(ISERROR(SEARCH("beeinflussbar ",K35)))</formula>
    </cfRule>
    <cfRule type="containsText" dxfId="27" priority="29" operator="containsText" text="wenig beeinflussbar">
      <formula>NOT(ISERROR(SEARCH("wenig beeinflussbar",K35)))</formula>
    </cfRule>
    <cfRule type="containsText" dxfId="26" priority="30" operator="containsText" text="nicht beeinflussbar">
      <formula>NOT(ISERROR(SEARCH("nicht beeinflussbar",K35)))</formula>
    </cfRule>
  </conditionalFormatting>
  <conditionalFormatting sqref="K36:O36">
    <cfRule type="containsText" dxfId="25" priority="21" operator="containsText" text="nicht zutreffend">
      <formula>NOT(ISERROR(SEARCH("nicht zutreffend",K36)))</formula>
    </cfRule>
    <cfRule type="containsText" dxfId="24" priority="22" operator="containsText" text="stark beeinflussbar">
      <formula>NOT(ISERROR(SEARCH("stark beeinflussbar",K36)))</formula>
    </cfRule>
    <cfRule type="containsText" dxfId="23" priority="23" operator="containsText" text="beeinflussbar ">
      <formula>NOT(ISERROR(SEARCH("beeinflussbar ",K36)))</formula>
    </cfRule>
    <cfRule type="containsText" dxfId="22" priority="24" operator="containsText" text="wenig beeinflussbar">
      <formula>NOT(ISERROR(SEARCH("wenig beeinflussbar",K36)))</formula>
    </cfRule>
    <cfRule type="containsText" dxfId="21" priority="25" operator="containsText" text="nicht beeinflussbar">
      <formula>NOT(ISERROR(SEARCH("nicht beeinflussbar",K36)))</formula>
    </cfRule>
  </conditionalFormatting>
  <conditionalFormatting sqref="N33:O33">
    <cfRule type="containsText" dxfId="20" priority="16" operator="containsText" text="nicht zutreffend">
      <formula>NOT(ISERROR(SEARCH("nicht zutreffend",N33)))</formula>
    </cfRule>
    <cfRule type="containsText" dxfId="19" priority="17" operator="containsText" text="stark beeinflussbar">
      <formula>NOT(ISERROR(SEARCH("stark beeinflussbar",N33)))</formula>
    </cfRule>
    <cfRule type="containsText" dxfId="18" priority="18" operator="containsText" text="beeinflussbar ">
      <formula>NOT(ISERROR(SEARCH("beeinflussbar ",N33)))</formula>
    </cfRule>
    <cfRule type="containsText" dxfId="17" priority="19" operator="containsText" text="wenig beeinflussbar">
      <formula>NOT(ISERROR(SEARCH("wenig beeinflussbar",N33)))</formula>
    </cfRule>
    <cfRule type="containsText" dxfId="16" priority="20" operator="containsText" text="nicht beeinflussbar">
      <formula>NOT(ISERROR(SEARCH("nicht beeinflussbar",N33)))</formula>
    </cfRule>
  </conditionalFormatting>
  <conditionalFormatting sqref="N43:O43">
    <cfRule type="containsText" dxfId="15" priority="11" operator="containsText" text="nicht zutreffend">
      <formula>NOT(ISERROR(SEARCH("nicht zutreffend",N43)))</formula>
    </cfRule>
    <cfRule type="containsText" dxfId="14" priority="12" operator="containsText" text="stark beeinflussbar">
      <formula>NOT(ISERROR(SEARCH("stark beeinflussbar",N43)))</formula>
    </cfRule>
    <cfRule type="containsText" dxfId="13" priority="13" operator="containsText" text="beeinflussbar ">
      <formula>NOT(ISERROR(SEARCH("beeinflussbar ",N43)))</formula>
    </cfRule>
    <cfRule type="containsText" dxfId="12" priority="14" operator="containsText" text="wenig beeinflussbar">
      <formula>NOT(ISERROR(SEARCH("wenig beeinflussbar",N43)))</formula>
    </cfRule>
    <cfRule type="containsText" dxfId="11" priority="15" operator="containsText" text="nicht beeinflussbar">
      <formula>NOT(ISERROR(SEARCH("nicht beeinflussbar",N43)))</formula>
    </cfRule>
  </conditionalFormatting>
  <conditionalFormatting sqref="N19">
    <cfRule type="containsText" dxfId="10" priority="1" operator="containsText" text="nicht zutreffend">
      <formula>NOT(ISERROR(SEARCH("nicht zutreffend",N19)))</formula>
    </cfRule>
    <cfRule type="containsText" dxfId="9" priority="2" operator="containsText" text="stark beeinflussbar">
      <formula>NOT(ISERROR(SEARCH("stark beeinflussbar",N19)))</formula>
    </cfRule>
    <cfRule type="containsText" dxfId="8" priority="3" operator="containsText" text="beeinflussbar ">
      <formula>NOT(ISERROR(SEARCH("beeinflussbar ",N19)))</formula>
    </cfRule>
    <cfRule type="containsText" dxfId="7" priority="4" operator="containsText" text="wenig beeinflussbar">
      <formula>NOT(ISERROR(SEARCH("wenig beeinflussbar",N19)))</formula>
    </cfRule>
    <cfRule type="containsText" dxfId="6" priority="5" operator="containsText" text="nicht beeinflussbar">
      <formula>NOT(ISERROR(SEARCH("nicht beeinflussbar",N19)))</formula>
    </cfRule>
  </conditionalFormatting>
  <dataValidations count="2">
    <dataValidation type="list" allowBlank="1" showInputMessage="1" showErrorMessage="1" sqref="K19:M93">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4:E48 E35 F44:G44 F47:G47 F35:G40 E97:F97"/>
  </dataValidations>
  <printOptions horizontalCentered="1" verticalCentered="1"/>
  <pageMargins left="0.70866141732283472" right="0.70866141732283472" top="1.5748031496062993" bottom="0.74803149606299213" header="0.31496062992125984" footer="0.31496062992125984"/>
  <pageSetup paperSize="8" fitToHeight="0" orientation="landscape" r:id="rId1"/>
  <headerFooter>
    <oddHeader>&amp;L&amp;"Arial Narrow,Normal"&amp;9SNBS Infrastruktur&amp;C&amp;"Arial Narrow,Normal"&amp;9Bewertungstool V1.0
&amp;10Indikatorenliste für Grafik&amp;R&amp;"Arial Narrow,Normal"&amp;G</oddHeader>
    <oddFooter>&amp;L&amp;"Arial Narrow,Normal"&amp;8&amp;F&amp;C&amp;"Arial Narrow,Normal"&amp;8&amp;P/&amp;N&amp;R&amp;"Arial Narrow,Normal"&amp;8&amp;D</oddFooter>
  </headerFooter>
  <rowBreaks count="2" manualBreakCount="2">
    <brk id="48" min="1" max="28" man="1"/>
    <brk id="65" min="1" max="2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0" tint="-0.34998626667073579"/>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34" t="s">
        <v>24</v>
      </c>
      <c r="B2" s="635"/>
      <c r="C2" s="635"/>
      <c r="D2" s="635"/>
      <c r="E2" s="635"/>
      <c r="F2" s="635"/>
      <c r="G2" s="635"/>
      <c r="H2" s="635"/>
      <c r="I2" s="635"/>
      <c r="J2" s="635"/>
      <c r="K2" s="632" t="s">
        <v>22</v>
      </c>
      <c r="L2" s="63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26" t="s">
        <v>139</v>
      </c>
      <c r="D4" s="627"/>
      <c r="E4" s="628"/>
      <c r="F4" s="628"/>
      <c r="G4" s="627"/>
      <c r="H4" s="628"/>
      <c r="I4" s="628"/>
      <c r="J4" s="627"/>
      <c r="K4" s="627"/>
      <c r="L4" s="629"/>
      <c r="N4" s="74" t="s">
        <v>148</v>
      </c>
      <c r="O4" s="266">
        <v>0</v>
      </c>
    </row>
    <row r="5" spans="1:17" ht="17.25" thickBot="1" x14ac:dyDescent="0.35">
      <c r="A5" s="10"/>
      <c r="B5" s="7"/>
      <c r="C5" s="7"/>
      <c r="D5" s="7"/>
      <c r="E5" s="7"/>
      <c r="F5" s="7"/>
      <c r="G5" s="8"/>
      <c r="H5" s="8"/>
      <c r="I5" s="8"/>
      <c r="J5" s="11"/>
    </row>
    <row r="6" spans="1:17" ht="24.75" customHeight="1" x14ac:dyDescent="0.3">
      <c r="A6" s="10"/>
      <c r="B6" s="12"/>
      <c r="C6" s="288" t="s">
        <v>124</v>
      </c>
      <c r="D6" s="95" t="s">
        <v>74</v>
      </c>
      <c r="E6" s="96" t="s">
        <v>295</v>
      </c>
      <c r="F6" s="90" t="s">
        <v>211</v>
      </c>
      <c r="G6" s="630" t="s">
        <v>87</v>
      </c>
      <c r="H6" s="628"/>
      <c r="I6" s="628"/>
      <c r="J6" s="628"/>
      <c r="K6" s="628"/>
      <c r="L6" s="631"/>
      <c r="M6" s="13" t="s">
        <v>210</v>
      </c>
      <c r="N6" s="621" t="s">
        <v>209</v>
      </c>
      <c r="O6" s="621"/>
      <c r="P6" s="621"/>
      <c r="Q6" s="621"/>
    </row>
    <row r="7" spans="1:17" ht="30" customHeight="1" x14ac:dyDescent="0.3">
      <c r="A7" s="10"/>
      <c r="B7" s="12">
        <v>1</v>
      </c>
      <c r="C7" s="91" t="s">
        <v>154</v>
      </c>
      <c r="D7" s="307" t="s">
        <v>293</v>
      </c>
      <c r="E7" s="308">
        <v>1</v>
      </c>
      <c r="F7" s="309">
        <v>0</v>
      </c>
      <c r="G7" s="623"/>
      <c r="H7" s="624"/>
      <c r="I7" s="624"/>
      <c r="J7" s="624"/>
      <c r="K7" s="624"/>
      <c r="L7" s="625"/>
      <c r="M7" s="21"/>
      <c r="N7" s="622"/>
      <c r="O7" s="622"/>
      <c r="P7" s="622"/>
      <c r="Q7" s="622"/>
    </row>
    <row r="8" spans="1:17" ht="30" customHeight="1" x14ac:dyDescent="0.3">
      <c r="A8" s="10"/>
      <c r="B8" s="12">
        <v>2</v>
      </c>
      <c r="C8" s="92" t="s">
        <v>207</v>
      </c>
      <c r="D8" s="307" t="s">
        <v>293</v>
      </c>
      <c r="E8" s="308">
        <v>2</v>
      </c>
      <c r="F8" s="309">
        <v>1</v>
      </c>
      <c r="G8" s="623"/>
      <c r="H8" s="624"/>
      <c r="I8" s="624"/>
      <c r="J8" s="624"/>
      <c r="K8" s="624"/>
      <c r="L8" s="625"/>
      <c r="M8" s="21"/>
      <c r="N8" s="622"/>
      <c r="O8" s="622"/>
      <c r="P8" s="622"/>
      <c r="Q8" s="622"/>
    </row>
    <row r="9" spans="1:17" ht="30" customHeight="1" thickBot="1" x14ac:dyDescent="0.35">
      <c r="A9" s="10"/>
      <c r="B9" s="12">
        <v>3</v>
      </c>
      <c r="C9" s="93" t="s">
        <v>155</v>
      </c>
      <c r="D9" s="310" t="s">
        <v>293</v>
      </c>
      <c r="E9" s="311">
        <v>2</v>
      </c>
      <c r="F9" s="309">
        <v>2</v>
      </c>
      <c r="G9" s="623"/>
      <c r="H9" s="624"/>
      <c r="I9" s="624"/>
      <c r="J9" s="624"/>
      <c r="K9" s="624"/>
      <c r="L9" s="625"/>
      <c r="M9" s="21"/>
      <c r="N9" s="622"/>
      <c r="O9" s="622"/>
      <c r="P9" s="622"/>
      <c r="Q9" s="622"/>
    </row>
    <row r="10" spans="1:17" x14ac:dyDescent="0.3">
      <c r="B10" s="12"/>
      <c r="C10" s="15" t="s">
        <v>0</v>
      </c>
      <c r="D10" s="94"/>
      <c r="E10" s="94"/>
      <c r="F10" s="71">
        <f>IF(OR(D7="X",D7="x"),F7,0)+IF(OR(D8="X",D8="x"),F8,0)+IF(OR(D9="X",D9="x"),F9,0)</f>
        <v>3</v>
      </c>
      <c r="G10" s="77" t="s">
        <v>89</v>
      </c>
      <c r="H10" s="2">
        <f>2*(COUNTIF(D7:D9,"X"))</f>
        <v>6</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BCQLTM5iX6dPZqa+s8tU5qLVUc/4RUvkBNboW2gB3xMTKP/FWsJFWxnKMwBNvhKEeGmAtDDWzH2+kX1cT8s6pQ==" saltValue="D9jo4L93lQNK+QvedaAhhw==" spinCount="100000" sheet="1" objects="1" scenarios="1" formatRows="0"/>
  <dataConsolidate/>
  <mergeCells count="11">
    <mergeCell ref="C4:L4"/>
    <mergeCell ref="G6:L6"/>
    <mergeCell ref="G7:L7"/>
    <mergeCell ref="K2:L2"/>
    <mergeCell ref="A2:J2"/>
    <mergeCell ref="N6:Q6"/>
    <mergeCell ref="N7:Q7"/>
    <mergeCell ref="N8:Q8"/>
    <mergeCell ref="N9:Q9"/>
    <mergeCell ref="G8:L8"/>
    <mergeCell ref="G9:L9"/>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abSelected="1" topLeftCell="H1" zoomScale="120" zoomScaleNormal="120" zoomScalePageLayoutView="70" workbookViewId="0">
      <selection activeCell="AB30" sqref="AB30:AD30"/>
    </sheetView>
  </sheetViews>
  <sheetFormatPr baseColWidth="10" defaultColWidth="10.85546875" defaultRowHeight="16.5" outlineLevelRow="1" outlineLevelCol="1" x14ac:dyDescent="0.3"/>
  <cols>
    <col min="1" max="1" width="2.5703125" style="25" hidden="1" customWidth="1" outlineLevel="1"/>
    <col min="2" max="2" width="7.140625" style="25" hidden="1" customWidth="1" outlineLevel="1"/>
    <col min="3" max="3" width="14" style="25" hidden="1" customWidth="1" outlineLevel="1"/>
    <col min="4" max="4" width="5.5703125" style="25" hidden="1" customWidth="1" outlineLevel="1"/>
    <col min="5" max="5" width="19.5703125" style="25" hidden="1" customWidth="1" outlineLevel="1"/>
    <col min="6" max="6" width="7.7109375" style="25" hidden="1" customWidth="1" outlineLevel="1"/>
    <col min="7" max="7" width="44.140625" style="25" hidden="1" customWidth="1" outlineLevel="1"/>
    <col min="8" max="8" width="3.140625" style="40" customWidth="1" collapsed="1"/>
    <col min="9" max="9" width="8" style="40" customWidth="1"/>
    <col min="10" max="10" width="50.5703125" style="43" customWidth="1"/>
    <col min="11" max="13" width="15.28515625" style="43" hidden="1" customWidth="1"/>
    <col min="14" max="15" width="13.7109375" style="43" customWidth="1"/>
    <col min="16" max="16" width="4.28515625" style="68" hidden="1" customWidth="1" outlineLevel="1"/>
    <col min="17" max="17" width="1" style="85" hidden="1" customWidth="1" outlineLevel="1"/>
    <col min="18" max="18" width="9.5703125" style="25" hidden="1" customWidth="1" outlineLevel="1"/>
    <col min="19" max="19" width="1.28515625" style="483" hidden="1" customWidth="1" outlineLevel="1"/>
    <col min="20" max="20" width="9.5703125" style="483" hidden="1" customWidth="1" outlineLevel="1"/>
    <col min="21" max="21" width="9.28515625" style="25" hidden="1" customWidth="1" outlineLevel="1"/>
    <col min="22" max="22" width="12.5703125" style="25" hidden="1" customWidth="1" outlineLevel="1"/>
    <col min="23" max="23" width="13" style="25" hidden="1" customWidth="1" outlineLevel="1"/>
    <col min="24" max="24" width="8.42578125" style="482" hidden="1" customWidth="1" outlineLevel="1"/>
    <col min="25" max="25" width="7.28515625" style="25" hidden="1" customWidth="1" outlineLevel="1"/>
    <col min="26" max="26" width="10.85546875" style="25" hidden="1" customWidth="1" outlineLevel="1"/>
    <col min="27" max="27" width="2.7109375" style="25" customWidth="1" collapsed="1"/>
    <col min="28" max="28" width="8.42578125" style="44" customWidth="1"/>
    <col min="29" max="29" width="11" style="44" customWidth="1"/>
    <col min="30" max="30" width="55.140625" style="40" customWidth="1"/>
    <col min="31" max="16384" width="10.85546875" style="25"/>
  </cols>
  <sheetData>
    <row r="1" spans="1:30" ht="18" x14ac:dyDescent="0.3">
      <c r="B1" s="699"/>
      <c r="C1" s="699"/>
      <c r="D1" s="699"/>
      <c r="E1" s="699"/>
      <c r="F1" s="699"/>
      <c r="G1" s="699"/>
      <c r="H1" s="470" t="s">
        <v>422</v>
      </c>
      <c r="I1" s="471"/>
      <c r="J1" s="472"/>
      <c r="K1" s="473"/>
      <c r="L1" s="474"/>
      <c r="M1" s="474"/>
      <c r="N1" s="474"/>
      <c r="O1" s="474"/>
      <c r="P1" s="475"/>
      <c r="Q1" s="108"/>
      <c r="R1" s="476"/>
      <c r="S1" s="477"/>
      <c r="T1" s="477"/>
      <c r="U1" s="476"/>
      <c r="V1" s="476"/>
      <c r="W1" s="476"/>
      <c r="X1" s="478"/>
      <c r="Y1" s="476"/>
      <c r="Z1" s="476"/>
      <c r="AA1" s="476"/>
      <c r="AB1" s="479"/>
      <c r="AC1" s="479"/>
      <c r="AD1" s="480"/>
    </row>
    <row r="2" spans="1:30" ht="14.45" customHeight="1" x14ac:dyDescent="0.3">
      <c r="B2" s="699"/>
      <c r="C2" s="699"/>
      <c r="D2" s="699"/>
      <c r="E2" s="699"/>
      <c r="F2" s="699"/>
      <c r="G2" s="699"/>
      <c r="H2" s="397"/>
      <c r="I2" s="400"/>
      <c r="J2" s="397"/>
      <c r="K2" s="366"/>
      <c r="L2" s="367"/>
      <c r="M2" s="367"/>
      <c r="N2" s="367"/>
      <c r="O2" s="367"/>
      <c r="AB2" s="370"/>
      <c r="AC2" s="370"/>
      <c r="AD2" s="328"/>
    </row>
    <row r="3" spans="1:30" ht="16.5" hidden="1" customHeight="1" outlineLevel="1" x14ac:dyDescent="0.3">
      <c r="A3" s="30"/>
      <c r="B3" s="40"/>
      <c r="C3" s="40"/>
      <c r="D3" s="40"/>
      <c r="E3" s="40"/>
      <c r="F3" s="40"/>
      <c r="G3" s="40"/>
      <c r="J3" s="367"/>
      <c r="K3" s="366"/>
      <c r="L3" s="366"/>
      <c r="M3" s="366"/>
      <c r="N3" s="366"/>
      <c r="O3" s="366"/>
      <c r="AB3" s="376"/>
      <c r="AC3" s="376"/>
      <c r="AD3" s="377"/>
    </row>
    <row r="4" spans="1:30" ht="14.85" hidden="1" customHeight="1" outlineLevel="1" x14ac:dyDescent="0.3">
      <c r="J4" s="367"/>
      <c r="K4" s="366"/>
      <c r="L4" s="367"/>
      <c r="M4" s="367"/>
      <c r="N4" s="367"/>
      <c r="O4" s="367"/>
      <c r="AB4" s="378"/>
      <c r="AC4" s="378"/>
      <c r="AD4" s="326"/>
    </row>
    <row r="5" spans="1:30" ht="14.85" hidden="1" customHeight="1" outlineLevel="1" x14ac:dyDescent="0.3">
      <c r="J5" s="367"/>
      <c r="K5" s="367"/>
      <c r="L5" s="367"/>
      <c r="M5" s="367"/>
      <c r="N5" s="367"/>
      <c r="O5" s="367"/>
      <c r="AB5" s="378"/>
      <c r="AC5" s="378"/>
      <c r="AD5" s="326"/>
    </row>
    <row r="6" spans="1:30" ht="16.5" hidden="1" customHeight="1" outlineLevel="1" x14ac:dyDescent="0.3">
      <c r="J6" s="367"/>
      <c r="K6" s="367"/>
      <c r="L6" s="367"/>
      <c r="M6" s="367"/>
      <c r="N6" s="367"/>
      <c r="O6" s="367"/>
      <c r="AB6" s="378"/>
      <c r="AC6" s="378"/>
      <c r="AD6" s="326"/>
    </row>
    <row r="7" spans="1:30" ht="16.5" hidden="1" customHeight="1" outlineLevel="1" x14ac:dyDescent="0.3">
      <c r="J7" s="367"/>
      <c r="K7" s="367"/>
      <c r="L7" s="367"/>
      <c r="M7" s="367"/>
      <c r="N7" s="367"/>
      <c r="O7" s="367"/>
      <c r="AB7" s="378"/>
      <c r="AC7" s="378"/>
      <c r="AD7" s="379"/>
    </row>
    <row r="8" spans="1:30" ht="16.5" hidden="1" customHeight="1" outlineLevel="1" x14ac:dyDescent="0.3">
      <c r="J8" s="367"/>
      <c r="K8" s="326"/>
      <c r="L8" s="326"/>
      <c r="M8" s="367"/>
      <c r="N8" s="367"/>
      <c r="O8" s="367"/>
      <c r="AB8" s="378"/>
      <c r="AC8" s="378"/>
      <c r="AD8" s="377"/>
    </row>
    <row r="9" spans="1:30" ht="14.45" hidden="1" customHeight="1" outlineLevel="1" x14ac:dyDescent="0.3">
      <c r="J9" s="367"/>
      <c r="K9" s="326"/>
      <c r="L9" s="326"/>
      <c r="M9" s="367"/>
      <c r="N9" s="712"/>
      <c r="O9" s="712"/>
      <c r="AB9" s="378"/>
      <c r="AC9" s="378"/>
      <c r="AD9" s="379"/>
    </row>
    <row r="10" spans="1:30" ht="14.85" hidden="1" customHeight="1" outlineLevel="1" x14ac:dyDescent="0.3">
      <c r="J10" s="367"/>
      <c r="K10" s="367"/>
      <c r="L10" s="367"/>
      <c r="M10" s="367"/>
      <c r="N10" s="367"/>
      <c r="O10" s="367"/>
      <c r="AB10" s="378"/>
      <c r="AC10" s="378"/>
      <c r="AD10" s="326"/>
    </row>
    <row r="11" spans="1:30" ht="27" customHeight="1" collapsed="1" x14ac:dyDescent="0.3">
      <c r="A11" s="30"/>
      <c r="B11" s="40"/>
      <c r="C11" s="40"/>
      <c r="D11" s="40"/>
      <c r="E11" s="40"/>
      <c r="F11" s="40"/>
      <c r="G11" s="40"/>
      <c r="I11" s="500" t="s">
        <v>430</v>
      </c>
      <c r="J11" s="501" t="s">
        <v>418</v>
      </c>
      <c r="K11" s="502"/>
      <c r="L11" s="502"/>
      <c r="M11" s="502"/>
      <c r="N11" s="500" t="s">
        <v>429</v>
      </c>
      <c r="O11" s="502"/>
      <c r="P11" s="503"/>
      <c r="Q11" s="385"/>
      <c r="R11" s="386"/>
      <c r="S11" s="504"/>
      <c r="T11" s="504"/>
      <c r="U11" s="386"/>
      <c r="V11" s="386"/>
      <c r="W11" s="386"/>
      <c r="X11" s="505"/>
      <c r="Y11" s="386"/>
      <c r="Z11" s="386"/>
      <c r="AA11" s="386"/>
      <c r="AB11" s="501"/>
      <c r="AC11" s="500" t="s">
        <v>425</v>
      </c>
      <c r="AD11" s="835" t="s">
        <v>435</v>
      </c>
    </row>
    <row r="12" spans="1:30" ht="15.75" customHeight="1" x14ac:dyDescent="0.3">
      <c r="A12" s="30"/>
      <c r="B12" s="40"/>
      <c r="C12" s="40"/>
      <c r="D12" s="40"/>
      <c r="E12" s="40"/>
      <c r="F12" s="40"/>
      <c r="G12" s="40"/>
      <c r="I12" s="467" t="s">
        <v>416</v>
      </c>
      <c r="J12" s="405" t="s">
        <v>388</v>
      </c>
      <c r="K12" s="373"/>
      <c r="L12" s="373"/>
      <c r="M12" s="373"/>
      <c r="N12" s="493" t="s">
        <v>420</v>
      </c>
      <c r="O12" s="373"/>
      <c r="AC12" s="492" t="s">
        <v>426</v>
      </c>
      <c r="AD12" s="498" t="s">
        <v>428</v>
      </c>
    </row>
    <row r="13" spans="1:30" ht="6" customHeight="1" x14ac:dyDescent="0.3">
      <c r="A13" s="30"/>
      <c r="B13" s="40"/>
      <c r="C13" s="40"/>
      <c r="D13" s="40"/>
      <c r="E13" s="40"/>
      <c r="F13" s="40"/>
      <c r="G13" s="40"/>
      <c r="I13" s="468"/>
      <c r="J13" s="367"/>
      <c r="K13" s="373"/>
      <c r="L13" s="373"/>
      <c r="M13" s="373"/>
      <c r="N13" s="373"/>
      <c r="O13" s="373"/>
      <c r="AD13" s="44"/>
    </row>
    <row r="14" spans="1:30" ht="15.75" customHeight="1" x14ac:dyDescent="0.3">
      <c r="I14" s="469" t="s">
        <v>417</v>
      </c>
      <c r="J14" s="495" t="s">
        <v>389</v>
      </c>
      <c r="K14" s="363"/>
      <c r="N14" s="494" t="s">
        <v>421</v>
      </c>
      <c r="AB14" s="370"/>
      <c r="AC14" s="370" t="s">
        <v>427</v>
      </c>
      <c r="AD14" s="499">
        <v>44056</v>
      </c>
    </row>
    <row r="15" spans="1:30" x14ac:dyDescent="0.3">
      <c r="J15" s="363"/>
      <c r="K15" s="363"/>
      <c r="AB15" s="370"/>
      <c r="AC15" s="370"/>
      <c r="AD15" s="328"/>
    </row>
    <row r="16" spans="1:30" ht="15.95" customHeight="1" x14ac:dyDescent="0.3">
      <c r="A16" s="30"/>
      <c r="B16" s="755" t="s">
        <v>71</v>
      </c>
      <c r="C16" s="756"/>
      <c r="D16" s="755" t="s">
        <v>72</v>
      </c>
      <c r="E16" s="756"/>
      <c r="F16" s="755" t="s">
        <v>73</v>
      </c>
      <c r="G16" s="756"/>
      <c r="H16" s="814" t="s">
        <v>202</v>
      </c>
      <c r="I16" s="815"/>
      <c r="J16" s="815"/>
      <c r="K16" s="818" t="s">
        <v>391</v>
      </c>
      <c r="L16" s="818"/>
      <c r="M16" s="818"/>
      <c r="N16" s="818" t="s">
        <v>423</v>
      </c>
      <c r="O16" s="819"/>
      <c r="R16" s="113" t="s">
        <v>294</v>
      </c>
      <c r="S16" s="89"/>
      <c r="T16" s="109" t="s">
        <v>295</v>
      </c>
      <c r="X16" s="304" t="s">
        <v>341</v>
      </c>
      <c r="AB16" s="820" t="s">
        <v>438</v>
      </c>
      <c r="AC16" s="821"/>
      <c r="AD16" s="822"/>
    </row>
    <row r="17" spans="1:30" ht="15.95" customHeight="1" thickBot="1" x14ac:dyDescent="0.35">
      <c r="A17" s="30"/>
      <c r="B17" s="757"/>
      <c r="C17" s="758"/>
      <c r="D17" s="757"/>
      <c r="E17" s="758"/>
      <c r="F17" s="757"/>
      <c r="G17" s="758"/>
      <c r="H17" s="816"/>
      <c r="I17" s="817"/>
      <c r="J17" s="817"/>
      <c r="K17" s="496" t="s">
        <v>365</v>
      </c>
      <c r="L17" s="496" t="s">
        <v>366</v>
      </c>
      <c r="M17" s="496" t="s">
        <v>367</v>
      </c>
      <c r="N17" s="496" t="s">
        <v>368</v>
      </c>
      <c r="O17" s="497" t="s">
        <v>369</v>
      </c>
      <c r="P17" s="84" t="s">
        <v>203</v>
      </c>
      <c r="R17" s="199" t="s">
        <v>88</v>
      </c>
      <c r="S17" s="89" t="e">
        <v>#N/A</v>
      </c>
      <c r="T17" s="109" t="s">
        <v>88</v>
      </c>
      <c r="U17" s="270" t="s">
        <v>338</v>
      </c>
      <c r="V17" s="269" t="s">
        <v>336</v>
      </c>
      <c r="W17" s="269" t="s">
        <v>337</v>
      </c>
      <c r="X17" s="303" t="s">
        <v>294</v>
      </c>
      <c r="Y17" s="82" t="s">
        <v>295</v>
      </c>
      <c r="AB17" s="823"/>
      <c r="AC17" s="824"/>
      <c r="AD17" s="825"/>
    </row>
    <row r="18" spans="1:30" ht="15" customHeight="1" x14ac:dyDescent="0.3">
      <c r="A18" s="30"/>
      <c r="B18" s="771" t="s">
        <v>19</v>
      </c>
      <c r="C18" s="599" t="s">
        <v>20</v>
      </c>
      <c r="D18" s="599" t="s">
        <v>21</v>
      </c>
      <c r="E18" s="599" t="s">
        <v>20</v>
      </c>
      <c r="F18" s="761" t="s">
        <v>22</v>
      </c>
      <c r="G18" s="754" t="s">
        <v>24</v>
      </c>
      <c r="H18" s="408">
        <v>1</v>
      </c>
      <c r="I18" s="409" t="str">
        <f>CONCATENATE($F$18,".",H18)</f>
        <v>T 1.1.1</v>
      </c>
      <c r="J18" s="410" t="str">
        <f>'T 1.1'!C7</f>
        <v>Prüfung der Anwendbarkeit</v>
      </c>
      <c r="K18" s="411"/>
      <c r="L18" s="411"/>
      <c r="M18" s="411"/>
      <c r="N18" s="507"/>
      <c r="O18" s="508"/>
      <c r="P18" s="190" t="str">
        <f>'T 1.1'!D7</f>
        <v>X</v>
      </c>
      <c r="Q18" s="200">
        <f>IF(ISNA(R18),-0.1,IF(R18=0,0.1,R18))</f>
        <v>0.1</v>
      </c>
      <c r="R18" s="201">
        <f>IF(P18="X",'T 1.1'!F7,NA())</f>
        <v>0</v>
      </c>
      <c r="S18" s="231" t="str">
        <f>IF(ISNA(R18),2,"")</f>
        <v/>
      </c>
      <c r="T18" s="201">
        <f>IF(P18="X",'T 1.1'!E7,NA())</f>
        <v>1</v>
      </c>
      <c r="U18" s="717">
        <f>IF(V18=W18,NA(),(_xlfn.IFNA(T18,0)+_xlfn.IFNA(T19,0)+_xlfn.IFNA(T20,0))/(W18-V18))</f>
        <v>1.6666666666666667</v>
      </c>
      <c r="V18" s="716">
        <f>COUNTIF(T18:T20,NA())</f>
        <v>0</v>
      </c>
      <c r="W18" s="716">
        <v>3</v>
      </c>
      <c r="X18" s="85">
        <f t="shared" ref="X18:X81" si="0">IF(ISNA(R18),-0.1,IF(R18=0,0.1,R18))</f>
        <v>0.1</v>
      </c>
      <c r="Y18" s="85">
        <f>IF(ISNA(T18),-0.1,IF(T18=0,0.1,T18))</f>
        <v>1</v>
      </c>
      <c r="Z18" s="715">
        <f>(_xlfn.IFNA(T18,0)+_xlfn.IFNA(T19,0)+_xlfn.IFNA(T20,0)+_xlfn.IFNA(T21,0)+_xlfn.IFNA(T22,0)+_xlfn.IFNA(T23,0)+_xlfn.IFNA(T24,0)+_xlfn.IFNA(T25,0))/(ROWS(T18:T25)-SUM(V18:V25))</f>
        <v>1.5</v>
      </c>
      <c r="AA18" s="355"/>
      <c r="AB18" s="802"/>
      <c r="AC18" s="803"/>
      <c r="AD18" s="804"/>
    </row>
    <row r="19" spans="1:30" ht="15" customHeight="1" x14ac:dyDescent="0.3">
      <c r="A19" s="30"/>
      <c r="B19" s="771"/>
      <c r="C19" s="599"/>
      <c r="D19" s="599"/>
      <c r="E19" s="599"/>
      <c r="F19" s="761"/>
      <c r="G19" s="740"/>
      <c r="H19" s="408">
        <v>2</v>
      </c>
      <c r="I19" s="409" t="str">
        <f t="shared" ref="I19:I20" si="1">CONCATENATE($F$18,".",H19)</f>
        <v>T 1.1.2</v>
      </c>
      <c r="J19" s="410" t="str">
        <f>'T 1.1'!C8</f>
        <v>Nachhaltigkeitsbewertung</v>
      </c>
      <c r="K19" s="411"/>
      <c r="L19" s="411"/>
      <c r="M19" s="411"/>
      <c r="N19" s="507"/>
      <c r="O19" s="508"/>
      <c r="P19" s="191" t="str">
        <f>'T 1.1'!D8</f>
        <v>X</v>
      </c>
      <c r="Q19" s="106">
        <f t="shared" ref="Q19:Q82" si="2">IF(ISNA(R19),-0.1,IF(R19=0,0.1,R19))</f>
        <v>1</v>
      </c>
      <c r="R19" s="111">
        <f>IF(P19="X",'T 1.1'!F8,NA())</f>
        <v>1</v>
      </c>
      <c r="S19" s="232" t="str">
        <f t="shared" ref="S19:S82" si="3">IF(ISNA(R19),2,"")</f>
        <v/>
      </c>
      <c r="T19" s="111">
        <f>IF(P19="X",'T 1.1'!E8,NA())</f>
        <v>2</v>
      </c>
      <c r="U19" s="717"/>
      <c r="V19" s="716"/>
      <c r="W19" s="716"/>
      <c r="X19" s="85">
        <f t="shared" si="0"/>
        <v>1</v>
      </c>
      <c r="Y19" s="85">
        <f t="shared" ref="Y19:Y82" si="4">IF(ISNA(T19),-0.1,IF(T19=0,0.1,T19))</f>
        <v>2</v>
      </c>
      <c r="Z19" s="715"/>
      <c r="AA19" s="355"/>
      <c r="AB19" s="799"/>
      <c r="AC19" s="800"/>
      <c r="AD19" s="801"/>
    </row>
    <row r="20" spans="1:30" ht="15" customHeight="1" x14ac:dyDescent="0.3">
      <c r="A20" s="30"/>
      <c r="B20" s="771"/>
      <c r="C20" s="599"/>
      <c r="D20" s="599"/>
      <c r="E20" s="599"/>
      <c r="F20" s="762"/>
      <c r="G20" s="740"/>
      <c r="H20" s="419">
        <v>3</v>
      </c>
      <c r="I20" s="420" t="str">
        <f t="shared" si="1"/>
        <v>T 1.1.3</v>
      </c>
      <c r="J20" s="421" t="str">
        <f>'T 1.1'!C9</f>
        <v>Projektorganisation</v>
      </c>
      <c r="K20" s="438"/>
      <c r="L20" s="438"/>
      <c r="M20" s="438"/>
      <c r="N20" s="509" t="s">
        <v>416</v>
      </c>
      <c r="O20" s="510"/>
      <c r="P20" s="192" t="str">
        <f>'T 1.1'!D9</f>
        <v>X</v>
      </c>
      <c r="Q20" s="105">
        <f t="shared" si="2"/>
        <v>2</v>
      </c>
      <c r="R20" s="112">
        <f>IF(P20="X",'T 1.1'!F9,NA())</f>
        <v>2</v>
      </c>
      <c r="S20" s="233" t="str">
        <f t="shared" si="3"/>
        <v/>
      </c>
      <c r="T20" s="112">
        <f>IF(P20="X",'T 1.1'!E9,NA())</f>
        <v>2</v>
      </c>
      <c r="U20" s="717"/>
      <c r="V20" s="716"/>
      <c r="W20" s="716"/>
      <c r="X20" s="85">
        <f t="shared" si="0"/>
        <v>2</v>
      </c>
      <c r="Y20" s="85">
        <f t="shared" si="4"/>
        <v>2</v>
      </c>
      <c r="Z20" s="715"/>
      <c r="AA20" s="355"/>
      <c r="AB20" s="793" t="s">
        <v>439</v>
      </c>
      <c r="AC20" s="794"/>
      <c r="AD20" s="795"/>
    </row>
    <row r="21" spans="1:30" ht="16.5" customHeight="1" x14ac:dyDescent="0.3">
      <c r="A21" s="30"/>
      <c r="B21" s="771"/>
      <c r="C21" s="599"/>
      <c r="D21" s="599"/>
      <c r="E21" s="599"/>
      <c r="F21" s="759" t="s">
        <v>23</v>
      </c>
      <c r="G21" s="740" t="s">
        <v>134</v>
      </c>
      <c r="H21" s="427">
        <v>1</v>
      </c>
      <c r="I21" s="428" t="str">
        <f>CONCATENATE($F$21,".",H21)</f>
        <v>T 1.2.1</v>
      </c>
      <c r="J21" s="429" t="str">
        <f>'T 1.2'!C7</f>
        <v>Zielsetzung des Projekts</v>
      </c>
      <c r="K21" s="430"/>
      <c r="L21" s="430"/>
      <c r="M21" s="430"/>
      <c r="N21" s="511" t="s">
        <v>416</v>
      </c>
      <c r="O21" s="512"/>
      <c r="P21" s="193" t="str">
        <f>'T 1.2'!D7</f>
        <v>X</v>
      </c>
      <c r="Q21" s="104">
        <f t="shared" si="2"/>
        <v>0.1</v>
      </c>
      <c r="R21" s="110">
        <f>IF(P21="X",'T 1.2'!F7,NA())</f>
        <v>0</v>
      </c>
      <c r="S21" s="234" t="str">
        <f t="shared" si="3"/>
        <v/>
      </c>
      <c r="T21" s="110">
        <f>IF(P21="X",'T 1.2'!E7,NA())</f>
        <v>1</v>
      </c>
      <c r="U21" s="717">
        <f>IF(V21=W21,NA(),(_xlfn.IFNA(T21,0)+_xlfn.IFNA(T22,0)+_xlfn.IFNA(T23,0))/(W21-V21))</f>
        <v>1.3333333333333333</v>
      </c>
      <c r="V21" s="716">
        <f>COUNTIF(T21:T23,NA())</f>
        <v>0</v>
      </c>
      <c r="W21" s="716">
        <v>3</v>
      </c>
      <c r="X21" s="85">
        <f t="shared" si="0"/>
        <v>0.1</v>
      </c>
      <c r="Y21" s="85">
        <f t="shared" si="4"/>
        <v>1</v>
      </c>
      <c r="Z21" s="715"/>
      <c r="AA21" s="355"/>
      <c r="AB21" s="802" t="s">
        <v>440</v>
      </c>
      <c r="AC21" s="803"/>
      <c r="AD21" s="804"/>
    </row>
    <row r="22" spans="1:30" x14ac:dyDescent="0.3">
      <c r="A22" s="30"/>
      <c r="B22" s="771"/>
      <c r="C22" s="599"/>
      <c r="D22" s="599"/>
      <c r="E22" s="599"/>
      <c r="F22" s="761"/>
      <c r="G22" s="740"/>
      <c r="H22" s="408">
        <v>2</v>
      </c>
      <c r="I22" s="409" t="str">
        <f t="shared" ref="I22:I23" si="5">CONCATENATE($F$21,".",H22)</f>
        <v>T 1.2.2</v>
      </c>
      <c r="J22" s="410" t="str">
        <f>'T 1.2'!C8</f>
        <v>Ziele der SNBS-Bewertung</v>
      </c>
      <c r="K22" s="411"/>
      <c r="L22" s="411"/>
      <c r="M22" s="411"/>
      <c r="N22" s="522" t="s">
        <v>416</v>
      </c>
      <c r="O22" s="508"/>
      <c r="P22" s="194" t="str">
        <f>'T 1.2'!D8</f>
        <v>X</v>
      </c>
      <c r="Q22" s="106">
        <f t="shared" si="2"/>
        <v>1</v>
      </c>
      <c r="R22" s="111">
        <f>IF(P22="X",'T 1.2'!F8,NA())</f>
        <v>1</v>
      </c>
      <c r="S22" s="232" t="str">
        <f t="shared" si="3"/>
        <v/>
      </c>
      <c r="T22" s="111">
        <f>IF(P22="X",'T 1.2'!E8,NA())</f>
        <v>1</v>
      </c>
      <c r="U22" s="717"/>
      <c r="V22" s="716"/>
      <c r="W22" s="716"/>
      <c r="X22" s="85">
        <f t="shared" si="0"/>
        <v>1</v>
      </c>
      <c r="Y22" s="85">
        <f t="shared" si="4"/>
        <v>1</v>
      </c>
      <c r="Z22" s="715"/>
      <c r="AA22" s="355"/>
      <c r="AB22" s="799" t="s">
        <v>441</v>
      </c>
      <c r="AC22" s="800"/>
      <c r="AD22" s="801"/>
    </row>
    <row r="23" spans="1:30" x14ac:dyDescent="0.3">
      <c r="A23" s="30"/>
      <c r="B23" s="771"/>
      <c r="C23" s="599"/>
      <c r="D23" s="599"/>
      <c r="E23" s="599"/>
      <c r="F23" s="762"/>
      <c r="G23" s="740"/>
      <c r="H23" s="419">
        <v>3</v>
      </c>
      <c r="I23" s="420" t="str">
        <f t="shared" si="5"/>
        <v>T 1.2.3</v>
      </c>
      <c r="J23" s="421" t="str">
        <f>'T 1.2'!C9</f>
        <v>Systemabgrenzung</v>
      </c>
      <c r="K23" s="438"/>
      <c r="L23" s="438"/>
      <c r="M23" s="438"/>
      <c r="N23" s="513" t="s">
        <v>416</v>
      </c>
      <c r="O23" s="510"/>
      <c r="P23" s="195" t="str">
        <f>'T 1.2'!D9</f>
        <v>X</v>
      </c>
      <c r="Q23" s="105">
        <f t="shared" si="2"/>
        <v>2</v>
      </c>
      <c r="R23" s="112">
        <f>IF(P23="X",'T 1.2'!F9,NA())</f>
        <v>2</v>
      </c>
      <c r="S23" s="233" t="str">
        <f t="shared" si="3"/>
        <v/>
      </c>
      <c r="T23" s="112">
        <f>IF(P23="X",'T 1.2'!E9,NA())</f>
        <v>2</v>
      </c>
      <c r="U23" s="717"/>
      <c r="V23" s="716"/>
      <c r="W23" s="716"/>
      <c r="X23" s="85">
        <f t="shared" si="0"/>
        <v>2</v>
      </c>
      <c r="Y23" s="85">
        <f t="shared" si="4"/>
        <v>2</v>
      </c>
      <c r="Z23" s="715"/>
      <c r="AA23" s="355"/>
      <c r="AB23" s="793" t="s">
        <v>442</v>
      </c>
      <c r="AC23" s="794"/>
      <c r="AD23" s="795"/>
    </row>
    <row r="24" spans="1:30" x14ac:dyDescent="0.3">
      <c r="A24" s="30"/>
      <c r="B24" s="771"/>
      <c r="C24" s="599"/>
      <c r="D24" s="599"/>
      <c r="E24" s="599"/>
      <c r="F24" s="759" t="s">
        <v>70</v>
      </c>
      <c r="G24" s="740" t="s">
        <v>95</v>
      </c>
      <c r="H24" s="427">
        <v>1</v>
      </c>
      <c r="I24" s="428" t="str">
        <f>CONCATENATE($F$24,".",H24)</f>
        <v>T 1.3.1</v>
      </c>
      <c r="J24" s="429" t="str">
        <f>'T 1.3'!C7</f>
        <v>Zielkonflikte</v>
      </c>
      <c r="K24" s="430"/>
      <c r="L24" s="430"/>
      <c r="M24" s="430"/>
      <c r="N24" s="511"/>
      <c r="O24" s="512"/>
      <c r="P24" s="196" t="str">
        <f>'T 1.3'!D7</f>
        <v>X</v>
      </c>
      <c r="Q24" s="104">
        <f t="shared" si="2"/>
        <v>0.1</v>
      </c>
      <c r="R24" s="110">
        <f>IF(P24="X",'T 1.3'!F7,NA())</f>
        <v>0</v>
      </c>
      <c r="S24" s="234" t="str">
        <f t="shared" si="3"/>
        <v/>
      </c>
      <c r="T24" s="110">
        <f>IF(P24="X",'T 1.3'!E7,NA())</f>
        <v>2</v>
      </c>
      <c r="U24" s="717">
        <f>IF(V24=W24,NA(),(_xlfn.IFNA(T24,0)+_xlfn.IFNA(T25,0))/(W24-V24))</f>
        <v>1.5</v>
      </c>
      <c r="V24" s="716">
        <f>COUNTIF(T24:T25,NA())</f>
        <v>0</v>
      </c>
      <c r="W24" s="716">
        <v>2</v>
      </c>
      <c r="X24" s="85">
        <f t="shared" si="0"/>
        <v>0.1</v>
      </c>
      <c r="Y24" s="85">
        <f t="shared" si="4"/>
        <v>2</v>
      </c>
      <c r="Z24" s="715"/>
      <c r="AA24" s="355"/>
      <c r="AB24" s="802"/>
      <c r="AC24" s="803"/>
      <c r="AD24" s="804"/>
    </row>
    <row r="25" spans="1:30" ht="17.25" thickBot="1" x14ac:dyDescent="0.35">
      <c r="A25" s="30"/>
      <c r="B25" s="772"/>
      <c r="C25" s="600"/>
      <c r="D25" s="600"/>
      <c r="E25" s="600"/>
      <c r="F25" s="760"/>
      <c r="G25" s="763"/>
      <c r="H25" s="419">
        <v>2</v>
      </c>
      <c r="I25" s="420" t="str">
        <f t="shared" ref="I25" si="6">CONCATENATE($F$24,".",H25)</f>
        <v>T 1.3.2</v>
      </c>
      <c r="J25" s="421" t="str">
        <f>'T 1.3'!C8</f>
        <v>Synergien</v>
      </c>
      <c r="K25" s="438"/>
      <c r="L25" s="438"/>
      <c r="M25" s="438"/>
      <c r="N25" s="513"/>
      <c r="O25" s="508"/>
      <c r="P25" s="197" t="str">
        <f>'T 1.3'!D8</f>
        <v>X</v>
      </c>
      <c r="Q25" s="106">
        <f t="shared" si="2"/>
        <v>1</v>
      </c>
      <c r="R25" s="111">
        <f>IF(P25="X",'T 1.3'!F8,NA())</f>
        <v>1</v>
      </c>
      <c r="S25" s="235" t="str">
        <f t="shared" si="3"/>
        <v/>
      </c>
      <c r="T25" s="111">
        <f>IF(P25="X",'T 1.3'!E8,NA())</f>
        <v>1</v>
      </c>
      <c r="U25" s="717"/>
      <c r="V25" s="716"/>
      <c r="W25" s="716"/>
      <c r="X25" s="85">
        <f t="shared" si="0"/>
        <v>1</v>
      </c>
      <c r="Y25" s="85">
        <f t="shared" si="4"/>
        <v>1</v>
      </c>
      <c r="Z25" s="715"/>
      <c r="AA25" s="355"/>
      <c r="AB25" s="793"/>
      <c r="AC25" s="794"/>
      <c r="AD25" s="795"/>
    </row>
    <row r="26" spans="1:30" ht="15" customHeight="1" x14ac:dyDescent="0.3">
      <c r="A26" s="30"/>
      <c r="B26" s="773" t="s">
        <v>1</v>
      </c>
      <c r="C26" s="767" t="s">
        <v>2</v>
      </c>
      <c r="D26" s="767" t="s">
        <v>7</v>
      </c>
      <c r="E26" s="767" t="s">
        <v>18</v>
      </c>
      <c r="F26" s="765" t="s">
        <v>25</v>
      </c>
      <c r="G26" s="754" t="s">
        <v>141</v>
      </c>
      <c r="H26" s="427">
        <v>1</v>
      </c>
      <c r="I26" s="428" t="str">
        <f>CONCATENATE($F$26,".",H26)</f>
        <v>G 1.1.1</v>
      </c>
      <c r="J26" s="429" t="str">
        <f>'G 1.1'!C7</f>
        <v>Raumplanung</v>
      </c>
      <c r="K26" s="430"/>
      <c r="L26" s="430"/>
      <c r="M26" s="430"/>
      <c r="N26" s="511"/>
      <c r="O26" s="512"/>
      <c r="P26" s="190" t="str">
        <f>'G 1.1'!D7</f>
        <v>X</v>
      </c>
      <c r="Q26" s="200">
        <f t="shared" si="2"/>
        <v>0.1</v>
      </c>
      <c r="R26" s="201">
        <f>IF(P26="X",'G 1.1'!F7,NA())</f>
        <v>0</v>
      </c>
      <c r="S26" s="231" t="str">
        <f t="shared" si="3"/>
        <v/>
      </c>
      <c r="T26" s="201">
        <f>IF(P26="X",'G 1.1'!E7,NA())</f>
        <v>1</v>
      </c>
      <c r="U26" s="717">
        <f>IF(V26=W26,NA(),(_xlfn.IFNA(T26,0)+_xlfn.IFNA(T27,0))/(W26-V26))</f>
        <v>1</v>
      </c>
      <c r="V26" s="716">
        <f>COUNTIF(T26:T27,NA())</f>
        <v>0</v>
      </c>
      <c r="W26" s="716">
        <v>2</v>
      </c>
      <c r="X26" s="85">
        <f t="shared" si="0"/>
        <v>0.1</v>
      </c>
      <c r="Y26" s="85">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9">
        <v>2</v>
      </c>
      <c r="I27" s="420" t="str">
        <f t="shared" ref="I27" si="7">CONCATENATE($F$26,".",H27)</f>
        <v>G 1.1.2</v>
      </c>
      <c r="J27" s="421" t="str">
        <f>'G 1.1'!C8</f>
        <v>Landschaften, Ortsbilder und Kulturraum</v>
      </c>
      <c r="K27" s="422"/>
      <c r="L27" s="422"/>
      <c r="M27" s="422"/>
      <c r="N27" s="509"/>
      <c r="O27" s="514"/>
      <c r="P27" s="192" t="str">
        <f>'G 1.1'!D8</f>
        <v>X</v>
      </c>
      <c r="Q27" s="105">
        <f t="shared" si="2"/>
        <v>1</v>
      </c>
      <c r="R27" s="112">
        <f>IF(P27="X",'G 1.1'!F8,NA())</f>
        <v>1</v>
      </c>
      <c r="S27" s="233" t="str">
        <f t="shared" si="3"/>
        <v/>
      </c>
      <c r="T27" s="112">
        <f>IF(P27="X",'G 1.1'!E8,NA())</f>
        <v>1</v>
      </c>
      <c r="U27" s="717"/>
      <c r="V27" s="716"/>
      <c r="W27" s="716"/>
      <c r="X27" s="85">
        <f t="shared" si="0"/>
        <v>1</v>
      </c>
      <c r="Y27" s="85">
        <f t="shared" si="4"/>
        <v>1</v>
      </c>
      <c r="Z27" s="715"/>
      <c r="AB27" s="793"/>
      <c r="AC27" s="794"/>
      <c r="AD27" s="795"/>
    </row>
    <row r="28" spans="1:30" ht="15" customHeight="1" x14ac:dyDescent="0.3">
      <c r="A28" s="30"/>
      <c r="B28" s="774"/>
      <c r="C28" s="726"/>
      <c r="D28" s="726" t="e">
        <v>#VALUE!</v>
      </c>
      <c r="E28" s="726"/>
      <c r="F28" s="702" t="s">
        <v>26</v>
      </c>
      <c r="G28" s="740" t="s">
        <v>27</v>
      </c>
      <c r="H28" s="427">
        <v>1</v>
      </c>
      <c r="I28" s="428" t="str">
        <f>CONCATENATE($F$28,".",H28)</f>
        <v>G 1.2.1</v>
      </c>
      <c r="J28" s="429" t="str">
        <f>'G 1.2'!C7</f>
        <v>Zerschneidungswirkung</v>
      </c>
      <c r="K28" s="435"/>
      <c r="L28" s="435"/>
      <c r="M28" s="435"/>
      <c r="N28" s="511"/>
      <c r="O28" s="515"/>
      <c r="P28" s="196">
        <f>'G 1.2'!D7</f>
        <v>0</v>
      </c>
      <c r="Q28" s="104">
        <f t="shared" si="2"/>
        <v>-0.1</v>
      </c>
      <c r="R28" s="110" t="e">
        <f>IF(P28="X",'G 1.2'!F7,NA())</f>
        <v>#N/A</v>
      </c>
      <c r="S28" s="234">
        <f t="shared" si="3"/>
        <v>2</v>
      </c>
      <c r="T28" s="110" t="e">
        <f>IF(P28="X",'G 1.2'!E7,NA())</f>
        <v>#N/A</v>
      </c>
      <c r="U28" s="717" t="e">
        <f>IF(V28=W28,NA(),(_xlfn.IFNA(T28,0)+_xlfn.IFNA(T29,0)+_xlfn.IFNA(T30,0))/(W28-V28))</f>
        <v>#N/A</v>
      </c>
      <c r="V28" s="716">
        <f>COUNTIF(T28:T30,NA())</f>
        <v>3</v>
      </c>
      <c r="W28" s="716">
        <v>3</v>
      </c>
      <c r="X28" s="85">
        <f>IF(ISNA(R28),-0.1,IF(R28=0,0.1,R28))</f>
        <v>-0.1</v>
      </c>
      <c r="Y28" s="85">
        <f t="shared" si="4"/>
        <v>-0.1</v>
      </c>
      <c r="Z28" s="715"/>
      <c r="AB28" s="802"/>
      <c r="AC28" s="803"/>
      <c r="AD28" s="804"/>
    </row>
    <row r="29" spans="1:30" ht="15" customHeight="1" x14ac:dyDescent="0.3">
      <c r="A29" s="30"/>
      <c r="B29" s="774"/>
      <c r="C29" s="726"/>
      <c r="D29" s="726"/>
      <c r="E29" s="726"/>
      <c r="F29" s="703"/>
      <c r="G29" s="740"/>
      <c r="H29" s="408">
        <v>2</v>
      </c>
      <c r="I29" s="409" t="str">
        <f t="shared" ref="I29:I30" si="8">CONCATENATE($F$28,".",H29)</f>
        <v>G 1.2.2</v>
      </c>
      <c r="J29" s="410" t="str">
        <f>'G 1.2'!C8</f>
        <v>Öffentlicher Raum, Frei- und Erholungsräume</v>
      </c>
      <c r="K29" s="416"/>
      <c r="L29" s="416"/>
      <c r="M29" s="416"/>
      <c r="N29" s="507"/>
      <c r="O29" s="508"/>
      <c r="P29" s="191">
        <f>'G 1.2'!D8</f>
        <v>0</v>
      </c>
      <c r="Q29" s="106">
        <f t="shared" si="2"/>
        <v>-0.1</v>
      </c>
      <c r="R29" s="111" t="e">
        <f>IF(P29="X",'G 1.2'!F8,NA())</f>
        <v>#N/A</v>
      </c>
      <c r="S29" s="232">
        <f t="shared" si="3"/>
        <v>2</v>
      </c>
      <c r="T29" s="111" t="e">
        <f>IF(P29="X",'G 1.2'!E8,NA())</f>
        <v>#N/A</v>
      </c>
      <c r="U29" s="717"/>
      <c r="V29" s="716"/>
      <c r="W29" s="716"/>
      <c r="X29" s="85">
        <f t="shared" si="0"/>
        <v>-0.1</v>
      </c>
      <c r="Y29" s="85">
        <f t="shared" si="4"/>
        <v>-0.1</v>
      </c>
      <c r="Z29" s="715"/>
      <c r="AB29" s="799"/>
      <c r="AC29" s="800"/>
      <c r="AD29" s="801"/>
    </row>
    <row r="30" spans="1:30" ht="15" customHeight="1" x14ac:dyDescent="0.3">
      <c r="A30" s="30"/>
      <c r="B30" s="774"/>
      <c r="C30" s="726"/>
      <c r="D30" s="726"/>
      <c r="E30" s="726"/>
      <c r="F30" s="766"/>
      <c r="G30" s="740"/>
      <c r="H30" s="419">
        <v>3</v>
      </c>
      <c r="I30" s="420" t="str">
        <f t="shared" si="8"/>
        <v>G 1.2.3</v>
      </c>
      <c r="J30" s="421" t="str">
        <f>'G 1.2'!C9</f>
        <v>Aus- und Fernsicht</v>
      </c>
      <c r="K30" s="438"/>
      <c r="L30" s="438"/>
      <c r="M30" s="438"/>
      <c r="N30" s="509"/>
      <c r="O30" s="514"/>
      <c r="P30" s="192">
        <f>'G 1.2'!D9</f>
        <v>0</v>
      </c>
      <c r="Q30" s="105">
        <f t="shared" si="2"/>
        <v>-0.1</v>
      </c>
      <c r="R30" s="112" t="e">
        <f>IF(P30="X",'G 1.2'!F9,NA())</f>
        <v>#N/A</v>
      </c>
      <c r="S30" s="233">
        <f t="shared" si="3"/>
        <v>2</v>
      </c>
      <c r="T30" s="112" t="e">
        <f>IF(P30="X",'G 1.2'!E9,NA())</f>
        <v>#N/A</v>
      </c>
      <c r="U30" s="717"/>
      <c r="V30" s="716"/>
      <c r="W30" s="716"/>
      <c r="X30" s="85">
        <f t="shared" si="0"/>
        <v>-0.1</v>
      </c>
      <c r="Y30" s="85">
        <f t="shared" si="4"/>
        <v>-0.1</v>
      </c>
      <c r="Z30" s="715"/>
      <c r="AB30" s="805"/>
      <c r="AC30" s="806"/>
      <c r="AD30" s="807"/>
    </row>
    <row r="31" spans="1:30" ht="15" customHeight="1" x14ac:dyDescent="0.3">
      <c r="A31" s="30"/>
      <c r="B31" s="774"/>
      <c r="C31" s="726"/>
      <c r="D31" s="726"/>
      <c r="E31" s="726"/>
      <c r="F31" s="702" t="s">
        <v>28</v>
      </c>
      <c r="G31" s="740" t="s">
        <v>29</v>
      </c>
      <c r="H31" s="427">
        <v>1</v>
      </c>
      <c r="I31" s="428" t="str">
        <f>CONCATENATE($F$31,".",H31)</f>
        <v>G 1.3.1</v>
      </c>
      <c r="J31" s="429" t="str">
        <f>'G 1.3'!C7</f>
        <v>Barrierefreier Zugang</v>
      </c>
      <c r="K31" s="430"/>
      <c r="L31" s="430"/>
      <c r="M31" s="430"/>
      <c r="N31" s="511"/>
      <c r="O31" s="515"/>
      <c r="P31" s="196" t="str">
        <f>'G 1.3'!D7</f>
        <v>X</v>
      </c>
      <c r="Q31" s="104">
        <f t="shared" si="2"/>
        <v>0.1</v>
      </c>
      <c r="R31" s="110">
        <f>IF(P31="X",'G 1.3'!F7,NA())</f>
        <v>0</v>
      </c>
      <c r="S31" s="234" t="str">
        <f t="shared" si="3"/>
        <v/>
      </c>
      <c r="T31" s="110">
        <f>IF(P31="X",'G 1.3'!E7,NA())</f>
        <v>2</v>
      </c>
      <c r="U31" s="717">
        <f>IF(V31=W31,NA(),(_xlfn.IFNA(T31,0)+_xlfn.IFNA(T32,0)+_xlfn.IFNA(T33,0))/(W31-V31))</f>
        <v>1.5</v>
      </c>
      <c r="V31" s="716">
        <f>COUNTIF(T31:T33,NA())</f>
        <v>1</v>
      </c>
      <c r="W31" s="716">
        <v>3</v>
      </c>
      <c r="X31" s="85">
        <f t="shared" si="0"/>
        <v>0.1</v>
      </c>
      <c r="Y31" s="85">
        <f t="shared" si="4"/>
        <v>2</v>
      </c>
      <c r="Z31" s="715"/>
      <c r="AB31" s="808"/>
      <c r="AC31" s="809"/>
      <c r="AD31" s="810"/>
    </row>
    <row r="32" spans="1:30" ht="15" customHeight="1" x14ac:dyDescent="0.3">
      <c r="A32" s="30"/>
      <c r="B32" s="774"/>
      <c r="C32" s="726"/>
      <c r="D32" s="726"/>
      <c r="E32" s="726"/>
      <c r="F32" s="703"/>
      <c r="G32" s="740"/>
      <c r="H32" s="408">
        <v>2</v>
      </c>
      <c r="I32" s="409" t="str">
        <f t="shared" ref="I32:I33" si="9">CONCATENATE($F$31,".",H32)</f>
        <v>G 1.3.2</v>
      </c>
      <c r="J32" s="410" t="str">
        <f>'G 1.3'!C8</f>
        <v>Beschilderung</v>
      </c>
      <c r="K32" s="416"/>
      <c r="L32" s="416"/>
      <c r="M32" s="416"/>
      <c r="N32" s="507"/>
      <c r="O32" s="508"/>
      <c r="P32" s="191">
        <f>'G 1.3'!D8</f>
        <v>0</v>
      </c>
      <c r="Q32" s="106">
        <f t="shared" si="2"/>
        <v>-0.1</v>
      </c>
      <c r="R32" s="111" t="e">
        <f>IF(P32="X",'G 1.3'!F8,NA())</f>
        <v>#N/A</v>
      </c>
      <c r="S32" s="232">
        <f t="shared" si="3"/>
        <v>2</v>
      </c>
      <c r="T32" s="111" t="e">
        <f>IF(P32="X",'G 1.3'!E8,NA())</f>
        <v>#N/A</v>
      </c>
      <c r="U32" s="717"/>
      <c r="V32" s="716"/>
      <c r="W32" s="716"/>
      <c r="X32" s="85">
        <f t="shared" si="0"/>
        <v>-0.1</v>
      </c>
      <c r="Y32" s="85">
        <f t="shared" si="4"/>
        <v>-0.1</v>
      </c>
      <c r="Z32" s="715"/>
      <c r="AB32" s="805"/>
      <c r="AC32" s="806"/>
      <c r="AD32" s="807"/>
    </row>
    <row r="33" spans="1:30" ht="15" customHeight="1" x14ac:dyDescent="0.3">
      <c r="A33" s="30"/>
      <c r="B33" s="774"/>
      <c r="C33" s="726"/>
      <c r="D33" s="764"/>
      <c r="E33" s="764"/>
      <c r="F33" s="766"/>
      <c r="G33" s="740"/>
      <c r="H33" s="443">
        <v>3</v>
      </c>
      <c r="I33" s="444" t="str">
        <f t="shared" si="9"/>
        <v>G 1.3.3</v>
      </c>
      <c r="J33" s="444" t="str">
        <f>'G 1.3'!C9</f>
        <v>Aufenthaltsqualität im Umfeld der Infrastruktur</v>
      </c>
      <c r="K33" s="422"/>
      <c r="L33" s="422"/>
      <c r="M33" s="422"/>
      <c r="N33" s="509"/>
      <c r="O33" s="514"/>
      <c r="P33" s="192" t="str">
        <f>'G 1.3'!D9</f>
        <v>X</v>
      </c>
      <c r="Q33" s="105">
        <f t="shared" si="2"/>
        <v>1</v>
      </c>
      <c r="R33" s="112">
        <f>IF(P33="X",'G 1.3'!F9,NA())</f>
        <v>1</v>
      </c>
      <c r="S33" s="233" t="str">
        <f t="shared" si="3"/>
        <v/>
      </c>
      <c r="T33" s="112">
        <f>IF(P33="X",'G 1.3'!E9,NA())</f>
        <v>1</v>
      </c>
      <c r="U33" s="717"/>
      <c r="V33" s="716"/>
      <c r="W33" s="716"/>
      <c r="X33" s="85">
        <f t="shared" si="0"/>
        <v>1</v>
      </c>
      <c r="Y33" s="85">
        <f t="shared" si="4"/>
        <v>1</v>
      </c>
      <c r="Z33" s="715"/>
      <c r="AB33" s="793"/>
      <c r="AC33" s="794"/>
      <c r="AD33" s="795"/>
    </row>
    <row r="34" spans="1:30" ht="15" customHeight="1" x14ac:dyDescent="0.3">
      <c r="A34" s="30"/>
      <c r="B34" s="774"/>
      <c r="C34" s="726"/>
      <c r="D34" s="725" t="s">
        <v>10</v>
      </c>
      <c r="E34" s="725" t="s">
        <v>14</v>
      </c>
      <c r="F34" s="702" t="s">
        <v>30</v>
      </c>
      <c r="G34" s="740" t="s">
        <v>31</v>
      </c>
      <c r="H34" s="427">
        <v>1</v>
      </c>
      <c r="I34" s="428" t="str">
        <f>CONCATENATE($F$34,".",H34)</f>
        <v>G 2.1.1</v>
      </c>
      <c r="J34" s="429" t="str">
        <f>'G 2.1'!C7</f>
        <v>Stakeholder und Partizipation</v>
      </c>
      <c r="K34" s="430"/>
      <c r="L34" s="430"/>
      <c r="M34" s="430"/>
      <c r="N34" s="511"/>
      <c r="O34" s="515"/>
      <c r="P34" s="196" t="str">
        <f>'G 2.1'!D7</f>
        <v>X</v>
      </c>
      <c r="Q34" s="104">
        <f t="shared" si="2"/>
        <v>0.1</v>
      </c>
      <c r="R34" s="110">
        <f>IF(P34="X",'G 2.1'!F7,NA())</f>
        <v>0</v>
      </c>
      <c r="S34" s="234" t="str">
        <f t="shared" si="3"/>
        <v/>
      </c>
      <c r="T34" s="110">
        <f>IF(P34="X",'G 2.1'!E7,NA())</f>
        <v>1</v>
      </c>
      <c r="U34" s="717">
        <f>IF(V34=W34,NA(),(_xlfn.IFNA(T34,0)+_xlfn.IFNA(T35,0))/(W34-V34))</f>
        <v>1</v>
      </c>
      <c r="V34" s="716">
        <f>COUNTIF(T34:T35,NA())</f>
        <v>0</v>
      </c>
      <c r="W34" s="716">
        <v>2</v>
      </c>
      <c r="X34" s="85">
        <f t="shared" si="0"/>
        <v>0.1</v>
      </c>
      <c r="Y34" s="85">
        <f t="shared" si="4"/>
        <v>1</v>
      </c>
      <c r="Z34" s="715"/>
      <c r="AB34" s="808"/>
      <c r="AC34" s="809"/>
      <c r="AD34" s="810"/>
    </row>
    <row r="35" spans="1:30" ht="15" customHeight="1" x14ac:dyDescent="0.3">
      <c r="A35" s="30"/>
      <c r="B35" s="774"/>
      <c r="C35" s="726"/>
      <c r="D35" s="726"/>
      <c r="E35" s="726"/>
      <c r="F35" s="703"/>
      <c r="G35" s="740"/>
      <c r="H35" s="419">
        <v>2</v>
      </c>
      <c r="I35" s="420" t="str">
        <f t="shared" ref="I35" si="10">CONCATENATE($F$34,".",H35)</f>
        <v>G 2.1.2</v>
      </c>
      <c r="J35" s="421" t="str">
        <f>'G 2.1'!C8</f>
        <v>Kommunikation und Reklamationen</v>
      </c>
      <c r="K35" s="438"/>
      <c r="L35" s="438"/>
      <c r="M35" s="438"/>
      <c r="N35" s="509"/>
      <c r="O35" s="514"/>
      <c r="P35" s="192" t="str">
        <f>'G 2.1'!D8</f>
        <v>X</v>
      </c>
      <c r="Q35" s="105">
        <f t="shared" si="2"/>
        <v>1</v>
      </c>
      <c r="R35" s="112">
        <f>IF(P35="X",'G 2.1'!F8,NA())</f>
        <v>1</v>
      </c>
      <c r="S35" s="233" t="str">
        <f t="shared" si="3"/>
        <v/>
      </c>
      <c r="T35" s="112">
        <f>IF(P35="X",'G 2.1'!E8,NA())</f>
        <v>1</v>
      </c>
      <c r="U35" s="717"/>
      <c r="V35" s="716"/>
      <c r="W35" s="716"/>
      <c r="X35" s="85">
        <f t="shared" si="0"/>
        <v>1</v>
      </c>
      <c r="Y35" s="85">
        <f t="shared" si="4"/>
        <v>1</v>
      </c>
      <c r="Z35" s="715"/>
      <c r="AB35" s="805"/>
      <c r="AC35" s="806"/>
      <c r="AD35" s="807"/>
    </row>
    <row r="36" spans="1:30" ht="15" customHeight="1" x14ac:dyDescent="0.3">
      <c r="A36" s="30"/>
      <c r="B36" s="774"/>
      <c r="C36" s="726"/>
      <c r="D36" s="726"/>
      <c r="E36" s="726"/>
      <c r="F36" s="481" t="s">
        <v>32</v>
      </c>
      <c r="G36" s="485" t="s">
        <v>33</v>
      </c>
      <c r="H36" s="450">
        <v>1</v>
      </c>
      <c r="I36" s="451" t="str">
        <f>CONCATENATE($F$36,".",H36)</f>
        <v>G 2.2.1</v>
      </c>
      <c r="J36" s="452" t="str">
        <f>'G 2.2'!C7</f>
        <v>Sozialverträgliches Verhalten</v>
      </c>
      <c r="K36" s="453"/>
      <c r="L36" s="453"/>
      <c r="M36" s="453"/>
      <c r="N36" s="516"/>
      <c r="O36" s="517"/>
      <c r="P36" s="196" t="str">
        <f>'G 2.2'!D7</f>
        <v>X</v>
      </c>
      <c r="Q36" s="104">
        <f t="shared" si="2"/>
        <v>1</v>
      </c>
      <c r="R36" s="110">
        <f>IF(P36="X",'G 2.2'!F7,NA())</f>
        <v>1</v>
      </c>
      <c r="S36" s="234" t="str">
        <f t="shared" si="3"/>
        <v/>
      </c>
      <c r="T36" s="110">
        <f>IF(P36="X",'G 2.2'!E7,NA())</f>
        <v>1</v>
      </c>
      <c r="U36" s="484">
        <f>AVERAGE(T36:T36)</f>
        <v>1</v>
      </c>
      <c r="V36" s="483">
        <f>COUNTIF(T36,NA())</f>
        <v>0</v>
      </c>
      <c r="W36" s="483">
        <v>1</v>
      </c>
      <c r="X36" s="85">
        <f t="shared" si="0"/>
        <v>1</v>
      </c>
      <c r="Y36" s="85">
        <f t="shared" si="4"/>
        <v>1</v>
      </c>
      <c r="Z36" s="715"/>
      <c r="AB36" s="808"/>
      <c r="AC36" s="809"/>
      <c r="AD36" s="810"/>
    </row>
    <row r="37" spans="1:30" ht="15" customHeight="1" x14ac:dyDescent="0.3">
      <c r="A37" s="30"/>
      <c r="B37" s="774"/>
      <c r="C37" s="726"/>
      <c r="D37" s="726" t="e">
        <v>#VALUE!</v>
      </c>
      <c r="E37" s="726"/>
      <c r="F37" s="702" t="s">
        <v>34</v>
      </c>
      <c r="G37" s="740" t="s">
        <v>35</v>
      </c>
      <c r="H37" s="427">
        <v>1</v>
      </c>
      <c r="I37" s="428" t="str">
        <f>CONCATENATE($F$37,".",H37)</f>
        <v>G 2.3.1</v>
      </c>
      <c r="J37" s="429" t="str">
        <f>'G 2.3'!C7</f>
        <v>Rechtliche und normative Rahmenbedingungen</v>
      </c>
      <c r="K37" s="430"/>
      <c r="L37" s="430"/>
      <c r="M37" s="430"/>
      <c r="N37" s="511"/>
      <c r="O37" s="515"/>
      <c r="P37" s="196" t="str">
        <f>'G 2.3'!D7</f>
        <v>X</v>
      </c>
      <c r="Q37" s="104">
        <f t="shared" si="2"/>
        <v>1</v>
      </c>
      <c r="R37" s="110">
        <f>IF(P37="X",'G 2.3'!F7,NA())</f>
        <v>1</v>
      </c>
      <c r="S37" s="234" t="str">
        <f t="shared" si="3"/>
        <v/>
      </c>
      <c r="T37" s="110">
        <f>IF(P37="X",'G 2.3'!E7,NA())</f>
        <v>2</v>
      </c>
      <c r="U37" s="717">
        <f>IF(V37=W37,NA(),(_xlfn.IFNA(T37,0)+_xlfn.IFNA(T38,0))/(W37-V37))</f>
        <v>1.5</v>
      </c>
      <c r="V37" s="716">
        <f>COUNTIF(T37:T38,NA())</f>
        <v>0</v>
      </c>
      <c r="W37" s="716">
        <v>2</v>
      </c>
      <c r="X37" s="85">
        <f t="shared" si="0"/>
        <v>1</v>
      </c>
      <c r="Y37" s="85">
        <f t="shared" si="4"/>
        <v>2</v>
      </c>
      <c r="Z37" s="715"/>
      <c r="AB37" s="808"/>
      <c r="AC37" s="809"/>
      <c r="AD37" s="810"/>
    </row>
    <row r="38" spans="1:30" ht="15" customHeight="1" x14ac:dyDescent="0.3">
      <c r="A38" s="30"/>
      <c r="B38" s="774"/>
      <c r="C38" s="726"/>
      <c r="D38" s="726"/>
      <c r="E38" s="726"/>
      <c r="F38" s="703"/>
      <c r="G38" s="740"/>
      <c r="H38" s="450">
        <v>2</v>
      </c>
      <c r="I38" s="451" t="str">
        <f t="shared" ref="I38" si="11">CONCATENATE($F$37,".",H38)</f>
        <v>G 2.3.2</v>
      </c>
      <c r="J38" s="452" t="str">
        <f>'G 2.3'!C8</f>
        <v>Verfahren und Spezialbewilligungen</v>
      </c>
      <c r="K38" s="456"/>
      <c r="L38" s="456"/>
      <c r="M38" s="456"/>
      <c r="N38" s="516"/>
      <c r="O38" s="517"/>
      <c r="P38" s="192" t="str">
        <f>'G 2.3'!D8</f>
        <v>X</v>
      </c>
      <c r="Q38" s="105">
        <f t="shared" si="2"/>
        <v>0.1</v>
      </c>
      <c r="R38" s="112">
        <f>IF(P38="X",'G 2.3'!F8,NA())</f>
        <v>0</v>
      </c>
      <c r="S38" s="233" t="str">
        <f t="shared" si="3"/>
        <v/>
      </c>
      <c r="T38" s="112">
        <f>IF(P38="X",'G 2.3'!E8,NA())</f>
        <v>1</v>
      </c>
      <c r="U38" s="717"/>
      <c r="V38" s="716"/>
      <c r="W38" s="716"/>
      <c r="X38" s="85">
        <f t="shared" si="0"/>
        <v>0.1</v>
      </c>
      <c r="Y38" s="85">
        <f t="shared" si="4"/>
        <v>1</v>
      </c>
      <c r="Z38" s="715"/>
      <c r="AB38" s="805"/>
      <c r="AC38" s="806"/>
      <c r="AD38" s="807"/>
    </row>
    <row r="39" spans="1:30" ht="15" customHeight="1" x14ac:dyDescent="0.3">
      <c r="A39" s="30"/>
      <c r="B39" s="774"/>
      <c r="C39" s="726"/>
      <c r="D39" s="726"/>
      <c r="E39" s="726"/>
      <c r="F39" s="702" t="s">
        <v>36</v>
      </c>
      <c r="G39" s="740" t="s">
        <v>37</v>
      </c>
      <c r="H39" s="427">
        <v>1</v>
      </c>
      <c r="I39" s="428" t="str">
        <f>CONCATENATE($F$39,".",H39)</f>
        <v>G 2.4.1</v>
      </c>
      <c r="J39" s="429" t="str">
        <f>'G 2.4'!C7</f>
        <v>Grundversorgung und Suffizienz</v>
      </c>
      <c r="K39" s="430"/>
      <c r="L39" s="430"/>
      <c r="M39" s="430"/>
      <c r="N39" s="511"/>
      <c r="O39" s="515"/>
      <c r="P39" s="196">
        <f>'G 2.4'!D7</f>
        <v>0</v>
      </c>
      <c r="Q39" s="104">
        <f t="shared" si="2"/>
        <v>-0.1</v>
      </c>
      <c r="R39" s="110" t="e">
        <f>IF(P39="X",'G 2.4'!F7,NA())</f>
        <v>#N/A</v>
      </c>
      <c r="S39" s="234">
        <f t="shared" si="3"/>
        <v>2</v>
      </c>
      <c r="T39" s="110" t="e">
        <f>IF(P39="X",'G 2.4'!E7,NA())</f>
        <v>#N/A</v>
      </c>
      <c r="U39" s="717">
        <f>IF(V39=W39,NA(),(_xlfn.IFNA(T39,0)+_xlfn.IFNA(T40,0)+_xlfn.IFNA(T41,0)+_xlfn.IFNA(T42,0))/(W39-V39))</f>
        <v>1.5</v>
      </c>
      <c r="V39" s="716">
        <f>COUNTIF(T39:T42,NA())</f>
        <v>2</v>
      </c>
      <c r="W39" s="716">
        <v>4</v>
      </c>
      <c r="X39" s="85">
        <f t="shared" si="0"/>
        <v>-0.1</v>
      </c>
      <c r="Y39" s="85">
        <f t="shared" si="4"/>
        <v>-0.1</v>
      </c>
      <c r="Z39" s="715"/>
      <c r="AA39" s="355"/>
      <c r="AB39" s="808"/>
      <c r="AC39" s="809"/>
      <c r="AD39" s="810"/>
    </row>
    <row r="40" spans="1:30" ht="15" customHeight="1" x14ac:dyDescent="0.3">
      <c r="A40" s="30"/>
      <c r="B40" s="774"/>
      <c r="C40" s="726"/>
      <c r="D40" s="726"/>
      <c r="E40" s="726"/>
      <c r="F40" s="703"/>
      <c r="G40" s="740"/>
      <c r="H40" s="408">
        <v>2</v>
      </c>
      <c r="I40" s="409" t="str">
        <f t="shared" ref="I40:I41" si="12">CONCATENATE($F$39,".",H40)</f>
        <v>G 2.4.2</v>
      </c>
      <c r="J40" s="410" t="str">
        <f>'G 2.4'!C8</f>
        <v>Soziale und generationsbezogene Gerechtigkeit</v>
      </c>
      <c r="K40" s="411"/>
      <c r="L40" s="411"/>
      <c r="M40" s="411"/>
      <c r="N40" s="507"/>
      <c r="O40" s="508"/>
      <c r="P40" s="191" t="str">
        <f>'G 2.4'!D8</f>
        <v>X</v>
      </c>
      <c r="Q40" s="106">
        <f t="shared" si="2"/>
        <v>2</v>
      </c>
      <c r="R40" s="111">
        <f>IF(P40="X",'G 2.4'!F8,NA())</f>
        <v>2</v>
      </c>
      <c r="S40" s="232" t="str">
        <f t="shared" si="3"/>
        <v/>
      </c>
      <c r="T40" s="111">
        <f>IF(P40="X",'G 2.4'!E8,NA())</f>
        <v>1</v>
      </c>
      <c r="U40" s="717"/>
      <c r="V40" s="716"/>
      <c r="W40" s="716"/>
      <c r="X40" s="85">
        <f t="shared" si="0"/>
        <v>2</v>
      </c>
      <c r="Y40" s="85">
        <f t="shared" si="4"/>
        <v>1</v>
      </c>
      <c r="Z40" s="715"/>
      <c r="AA40" s="355"/>
      <c r="AB40" s="805"/>
      <c r="AC40" s="806"/>
      <c r="AD40" s="807"/>
    </row>
    <row r="41" spans="1:30" ht="15" customHeight="1" x14ac:dyDescent="0.3">
      <c r="A41" s="30"/>
      <c r="B41" s="774"/>
      <c r="C41" s="726"/>
      <c r="D41" s="726"/>
      <c r="E41" s="726"/>
      <c r="F41" s="703"/>
      <c r="G41" s="740"/>
      <c r="H41" s="408">
        <v>3</v>
      </c>
      <c r="I41" s="409" t="str">
        <f t="shared" si="12"/>
        <v>G 2.4.3</v>
      </c>
      <c r="J41" s="410" t="str">
        <f>'G 2.4'!C9</f>
        <v>Projektinterne Gerechtigkeit</v>
      </c>
      <c r="K41" s="416"/>
      <c r="L41" s="416"/>
      <c r="M41" s="416"/>
      <c r="N41" s="507"/>
      <c r="O41" s="508"/>
      <c r="P41" s="191">
        <f>'G 2.4'!D9</f>
        <v>0</v>
      </c>
      <c r="Q41" s="106">
        <f t="shared" si="2"/>
        <v>-0.1</v>
      </c>
      <c r="R41" s="111" t="e">
        <f>IF(P41="X",'G 2.4'!F9,NA())</f>
        <v>#N/A</v>
      </c>
      <c r="S41" s="232">
        <f t="shared" si="3"/>
        <v>2</v>
      </c>
      <c r="T41" s="111" t="e">
        <f>IF(P41="X",'G 2.4'!E9,NA())</f>
        <v>#N/A</v>
      </c>
      <c r="U41" s="717"/>
      <c r="V41" s="716"/>
      <c r="W41" s="716"/>
      <c r="X41" s="85">
        <f t="shared" si="0"/>
        <v>-0.1</v>
      </c>
      <c r="Y41" s="85">
        <f t="shared" si="4"/>
        <v>-0.1</v>
      </c>
      <c r="Z41" s="715"/>
      <c r="AB41" s="805"/>
      <c r="AC41" s="806"/>
      <c r="AD41" s="807"/>
    </row>
    <row r="42" spans="1:30" ht="15" customHeight="1" x14ac:dyDescent="0.3">
      <c r="A42" s="30"/>
      <c r="B42" s="774"/>
      <c r="C42" s="726"/>
      <c r="D42" s="764"/>
      <c r="E42" s="764"/>
      <c r="F42" s="766"/>
      <c r="G42" s="740"/>
      <c r="H42" s="419">
        <v>4</v>
      </c>
      <c r="I42" s="420" t="str">
        <f>CONCATENATE($F$39,".",H42)</f>
        <v>G 2.4.4</v>
      </c>
      <c r="J42" s="421" t="str">
        <f>'G 2.4'!C10</f>
        <v>Verantwortliche Beschaffung</v>
      </c>
      <c r="K42" s="422"/>
      <c r="L42" s="422"/>
      <c r="M42" s="422"/>
      <c r="N42" s="509"/>
      <c r="O42" s="514"/>
      <c r="P42" s="192" t="str">
        <f>'G 2.4'!D10</f>
        <v>X</v>
      </c>
      <c r="Q42" s="105">
        <f t="shared" si="2"/>
        <v>2</v>
      </c>
      <c r="R42" s="112">
        <f>IF(P42="X",'G 2.4'!F10,NA())</f>
        <v>2</v>
      </c>
      <c r="S42" s="233" t="str">
        <f t="shared" si="3"/>
        <v/>
      </c>
      <c r="T42" s="112">
        <f>IF(P42="X",'G 2.4'!E10,NA())</f>
        <v>2</v>
      </c>
      <c r="U42" s="717"/>
      <c r="V42" s="716"/>
      <c r="W42" s="716"/>
      <c r="X42" s="85">
        <f t="shared" si="0"/>
        <v>2</v>
      </c>
      <c r="Y42" s="85">
        <f t="shared" si="4"/>
        <v>2</v>
      </c>
      <c r="Z42" s="715"/>
      <c r="AB42" s="805"/>
      <c r="AC42" s="806"/>
      <c r="AD42" s="807"/>
    </row>
    <row r="43" spans="1:30" ht="15" customHeight="1" x14ac:dyDescent="0.3">
      <c r="A43" s="30"/>
      <c r="B43" s="774"/>
      <c r="C43" s="726"/>
      <c r="D43" s="725" t="s">
        <v>11</v>
      </c>
      <c r="E43" s="725" t="s">
        <v>144</v>
      </c>
      <c r="F43" s="702" t="s">
        <v>38</v>
      </c>
      <c r="G43" s="740" t="s">
        <v>143</v>
      </c>
      <c r="H43" s="427">
        <v>1</v>
      </c>
      <c r="I43" s="428" t="str">
        <f>CONCATENATE($F$43,".",H43)</f>
        <v>G 3.1.1</v>
      </c>
      <c r="J43" s="429" t="str">
        <f>'G 3.1'!C7</f>
        <v>Risiko- und Sicherheitsmanagement</v>
      </c>
      <c r="K43" s="435"/>
      <c r="L43" s="435"/>
      <c r="M43" s="435"/>
      <c r="N43" s="511"/>
      <c r="O43" s="515"/>
      <c r="P43" s="196" t="str">
        <f>'G 3.1'!D7</f>
        <v>X</v>
      </c>
      <c r="Q43" s="104">
        <f t="shared" si="2"/>
        <v>1</v>
      </c>
      <c r="R43" s="110">
        <f>IF(P43="X",'G 3.1'!F7,NA())</f>
        <v>1</v>
      </c>
      <c r="S43" s="234" t="str">
        <f t="shared" si="3"/>
        <v/>
      </c>
      <c r="T43" s="110">
        <f>IF(P43="X",'G 3.1'!E7,NA())</f>
        <v>1</v>
      </c>
      <c r="U43" s="717">
        <f>IF(V43=W43,NA(),(_xlfn.IFNA(T43,0)+_xlfn.IFNA(T44,0)+_xlfn.IFNA(T45,0))/(W43-V43))</f>
        <v>1</v>
      </c>
      <c r="V43" s="716">
        <f>COUNTIF(T43:T45,NA())</f>
        <v>2</v>
      </c>
      <c r="W43" s="716">
        <v>3</v>
      </c>
      <c r="X43" s="85">
        <f t="shared" si="0"/>
        <v>1</v>
      </c>
      <c r="Y43" s="85">
        <f t="shared" si="4"/>
        <v>1</v>
      </c>
      <c r="Z43" s="715"/>
      <c r="AB43" s="802"/>
      <c r="AC43" s="803"/>
      <c r="AD43" s="804"/>
    </row>
    <row r="44" spans="1:30" ht="15" customHeight="1" x14ac:dyDescent="0.3">
      <c r="A44" s="30"/>
      <c r="B44" s="774"/>
      <c r="C44" s="726"/>
      <c r="D44" s="726"/>
      <c r="E44" s="726"/>
      <c r="F44" s="703"/>
      <c r="G44" s="740"/>
      <c r="H44" s="408">
        <v>2</v>
      </c>
      <c r="I44" s="409" t="str">
        <f t="shared" ref="I44:I45" si="13">CONCATENATE($F$43,".",H44)</f>
        <v>G 3.1.2</v>
      </c>
      <c r="J44" s="410" t="str">
        <f>'G 3.1'!C8</f>
        <v>Resilienz und Zuverlässigkeit</v>
      </c>
      <c r="K44" s="416"/>
      <c r="L44" s="416"/>
      <c r="M44" s="416"/>
      <c r="N44" s="507"/>
      <c r="O44" s="508"/>
      <c r="P44" s="191">
        <f>'G 3.1'!D8</f>
        <v>0</v>
      </c>
      <c r="Q44" s="106">
        <f t="shared" si="2"/>
        <v>-0.1</v>
      </c>
      <c r="R44" s="111" t="e">
        <f>IF(P44="X",'G 3.1'!F8,NA())</f>
        <v>#N/A</v>
      </c>
      <c r="S44" s="232">
        <f t="shared" si="3"/>
        <v>2</v>
      </c>
      <c r="T44" s="111" t="e">
        <f>IF(P44="X",'G 3.1'!E8,NA())</f>
        <v>#N/A</v>
      </c>
      <c r="U44" s="717"/>
      <c r="V44" s="716"/>
      <c r="W44" s="716"/>
      <c r="X44" s="85">
        <f t="shared" si="0"/>
        <v>-0.1</v>
      </c>
      <c r="Y44" s="85">
        <f t="shared" si="4"/>
        <v>-0.1</v>
      </c>
      <c r="Z44" s="715"/>
      <c r="AB44" s="799"/>
      <c r="AC44" s="800"/>
      <c r="AD44" s="801"/>
    </row>
    <row r="45" spans="1:30" ht="15" customHeight="1" x14ac:dyDescent="0.3">
      <c r="A45" s="30"/>
      <c r="B45" s="774"/>
      <c r="C45" s="726"/>
      <c r="D45" s="726"/>
      <c r="E45" s="726"/>
      <c r="F45" s="766"/>
      <c r="G45" s="740"/>
      <c r="H45" s="419">
        <v>3</v>
      </c>
      <c r="I45" s="420" t="str">
        <f t="shared" si="13"/>
        <v>G 3.1.3</v>
      </c>
      <c r="J45" s="421" t="str">
        <f>'G 3.1'!C9</f>
        <v>Notfallszenarien</v>
      </c>
      <c r="K45" s="422"/>
      <c r="L45" s="422"/>
      <c r="M45" s="422"/>
      <c r="N45" s="509"/>
      <c r="O45" s="514"/>
      <c r="P45" s="192">
        <f>'G 3.1'!D9</f>
        <v>0</v>
      </c>
      <c r="Q45" s="105">
        <f t="shared" si="2"/>
        <v>-0.1</v>
      </c>
      <c r="R45" s="112" t="e">
        <f>IF(P45="X",'G 3.1'!F9,NA())</f>
        <v>#N/A</v>
      </c>
      <c r="S45" s="233">
        <f t="shared" si="3"/>
        <v>2</v>
      </c>
      <c r="T45" s="112" t="e">
        <f>IF(P45="X",'G 3.1'!E9,NA())</f>
        <v>#N/A</v>
      </c>
      <c r="U45" s="717"/>
      <c r="V45" s="716"/>
      <c r="W45" s="716"/>
      <c r="X45" s="85">
        <f t="shared" si="0"/>
        <v>-0.1</v>
      </c>
      <c r="Y45" s="85">
        <f t="shared" si="4"/>
        <v>-0.1</v>
      </c>
      <c r="Z45" s="715"/>
      <c r="AB45" s="793"/>
      <c r="AC45" s="794"/>
      <c r="AD45" s="795"/>
    </row>
    <row r="46" spans="1:30" ht="15.6" customHeight="1" x14ac:dyDescent="0.3">
      <c r="A46" s="30"/>
      <c r="B46" s="774"/>
      <c r="C46" s="726"/>
      <c r="D46" s="726"/>
      <c r="E46" s="726"/>
      <c r="F46" s="702" t="s">
        <v>39</v>
      </c>
      <c r="G46" s="740" t="s">
        <v>40</v>
      </c>
      <c r="H46" s="427">
        <v>1</v>
      </c>
      <c r="I46" s="428" t="str">
        <f>CONCATENATE($F$46,".",H46)</f>
        <v>G 3.2.1</v>
      </c>
      <c r="J46" s="429" t="str">
        <f>'G 3.2'!C7</f>
        <v>Widerstandsfähigkeit der Anlagen/Infrastrukturen</v>
      </c>
      <c r="K46" s="435"/>
      <c r="L46" s="435"/>
      <c r="M46" s="435"/>
      <c r="N46" s="511"/>
      <c r="O46" s="515"/>
      <c r="P46" s="196">
        <f>'G 3.2'!D7</f>
        <v>0</v>
      </c>
      <c r="Q46" s="104">
        <f t="shared" si="2"/>
        <v>-0.1</v>
      </c>
      <c r="R46" s="110" t="e">
        <f>IF(P46="X",'G 3.2'!F7,NA())</f>
        <v>#N/A</v>
      </c>
      <c r="S46" s="234">
        <f t="shared" si="3"/>
        <v>2</v>
      </c>
      <c r="T46" s="110" t="e">
        <f>IF(P46="X",'G 3.2'!E7,NA())</f>
        <v>#N/A</v>
      </c>
      <c r="U46" s="717" t="e">
        <f>IF(V46=W46,NA(),(_xlfn.IFNA(T46,0)+_xlfn.IFNA(T47,0))/(W46-V46))</f>
        <v>#N/A</v>
      </c>
      <c r="V46" s="716">
        <f>COUNTIF(T46:T47,NA())</f>
        <v>2</v>
      </c>
      <c r="W46" s="716">
        <v>2</v>
      </c>
      <c r="X46" s="85">
        <f t="shared" si="0"/>
        <v>-0.1</v>
      </c>
      <c r="Y46" s="85">
        <f t="shared" si="4"/>
        <v>-0.1</v>
      </c>
      <c r="Z46" s="715"/>
      <c r="AB46" s="802"/>
      <c r="AC46" s="803"/>
      <c r="AD46" s="804"/>
    </row>
    <row r="47" spans="1:30" ht="15" customHeight="1" thickBot="1" x14ac:dyDescent="0.35">
      <c r="A47" s="30"/>
      <c r="B47" s="775"/>
      <c r="C47" s="727"/>
      <c r="D47" s="727"/>
      <c r="E47" s="727"/>
      <c r="F47" s="704"/>
      <c r="G47" s="763"/>
      <c r="H47" s="419">
        <v>2</v>
      </c>
      <c r="I47" s="420" t="str">
        <f>CONCATENATE($F$46,".",H47)</f>
        <v>G 3.2.2</v>
      </c>
      <c r="J47" s="421" t="str">
        <f>'G 3.2'!C8</f>
        <v>Sicherheitsempfinden</v>
      </c>
      <c r="K47" s="422"/>
      <c r="L47" s="422"/>
      <c r="M47" s="422"/>
      <c r="N47" s="509"/>
      <c r="O47" s="514"/>
      <c r="P47" s="191">
        <f>'G 3.2'!D8</f>
        <v>0</v>
      </c>
      <c r="Q47" s="106">
        <f t="shared" si="2"/>
        <v>-0.1</v>
      </c>
      <c r="R47" s="111" t="e">
        <f>IF(P47="X",'G 3.2'!F8,NA())</f>
        <v>#N/A</v>
      </c>
      <c r="S47" s="232">
        <f t="shared" si="3"/>
        <v>2</v>
      </c>
      <c r="T47" s="111" t="e">
        <f>IF(P47="X",'G 3.2'!E8,NA())</f>
        <v>#N/A</v>
      </c>
      <c r="U47" s="717"/>
      <c r="V47" s="716"/>
      <c r="W47" s="716"/>
      <c r="X47" s="85">
        <f t="shared" si="0"/>
        <v>-0.1</v>
      </c>
      <c r="Y47" s="85">
        <f t="shared" si="4"/>
        <v>-0.1</v>
      </c>
      <c r="Z47" s="715"/>
      <c r="AB47" s="793"/>
      <c r="AC47" s="794"/>
      <c r="AD47" s="795"/>
    </row>
    <row r="48" spans="1:30" ht="15" customHeight="1" collapsed="1" x14ac:dyDescent="0.3">
      <c r="A48" s="30"/>
      <c r="B48" s="776" t="s">
        <v>3</v>
      </c>
      <c r="C48" s="741" t="s">
        <v>4</v>
      </c>
      <c r="D48" s="741" t="s">
        <v>8</v>
      </c>
      <c r="E48" s="741" t="s">
        <v>356</v>
      </c>
      <c r="F48" s="752" t="s">
        <v>41</v>
      </c>
      <c r="G48" s="754" t="s">
        <v>42</v>
      </c>
      <c r="H48" s="427">
        <v>1</v>
      </c>
      <c r="I48" s="428" t="str">
        <f>CONCATENATE($F$48,".",H48)</f>
        <v>W 1.1.1</v>
      </c>
      <c r="J48" s="429" t="str">
        <f>'W 1.1'!C7</f>
        <v>Lebenszykluskosten</v>
      </c>
      <c r="K48" s="435"/>
      <c r="L48" s="435"/>
      <c r="M48" s="435"/>
      <c r="N48" s="511" t="s">
        <v>416</v>
      </c>
      <c r="O48" s="515"/>
      <c r="P48" s="190" t="str">
        <f>'W 1.1'!D7</f>
        <v>X</v>
      </c>
      <c r="Q48" s="200">
        <f t="shared" si="2"/>
        <v>1</v>
      </c>
      <c r="R48" s="201">
        <f>IF(P48="X",'W 1.1'!F7,NA())</f>
        <v>1</v>
      </c>
      <c r="S48" s="231" t="str">
        <f t="shared" si="3"/>
        <v/>
      </c>
      <c r="T48" s="201">
        <f>IF(P48="X",'W 1.1'!E7,NA())</f>
        <v>2</v>
      </c>
      <c r="U48" s="717">
        <f>IF(V48=W48,NA(),(_xlfn.IFNA(T48,0)+_xlfn.IFNA(T49,0)+_xlfn.IFNA(T50,0))/(W48-V48))</f>
        <v>2</v>
      </c>
      <c r="V48" s="716">
        <f>COUNTIF(T48:T50,NA())</f>
        <v>1</v>
      </c>
      <c r="W48" s="716">
        <v>3</v>
      </c>
      <c r="X48" s="85">
        <f t="shared" si="0"/>
        <v>1</v>
      </c>
      <c r="Y48" s="85">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t="s">
        <v>446</v>
      </c>
      <c r="AC48" s="803"/>
      <c r="AD48" s="804"/>
    </row>
    <row r="49" spans="1:30" ht="15" customHeight="1" x14ac:dyDescent="0.3">
      <c r="A49" s="30"/>
      <c r="B49" s="721"/>
      <c r="C49" s="723"/>
      <c r="D49" s="723"/>
      <c r="E49" s="723"/>
      <c r="F49" s="718"/>
      <c r="G49" s="740"/>
      <c r="H49" s="408">
        <v>2</v>
      </c>
      <c r="I49" s="409" t="str">
        <f>CONCATENATE($F$48,".",H49)</f>
        <v>W 1.1.2</v>
      </c>
      <c r="J49" s="410" t="str">
        <f>'W 1.1'!C8</f>
        <v>Überwachung und Unterhalt</v>
      </c>
      <c r="K49" s="416"/>
      <c r="L49" s="416"/>
      <c r="M49" s="416"/>
      <c r="N49" s="507"/>
      <c r="O49" s="508"/>
      <c r="P49" s="191" t="str">
        <f>'W 1.1'!D8</f>
        <v>X</v>
      </c>
      <c r="Q49" s="106">
        <f t="shared" si="2"/>
        <v>2</v>
      </c>
      <c r="R49" s="111">
        <f>IF(P49="X",'W 1.1'!F8,NA())</f>
        <v>2</v>
      </c>
      <c r="S49" s="232" t="str">
        <f t="shared" si="3"/>
        <v/>
      </c>
      <c r="T49" s="111">
        <f>IF(P49="X",'W 1.1'!E8,NA())</f>
        <v>2</v>
      </c>
      <c r="U49" s="717"/>
      <c r="V49" s="716"/>
      <c r="W49" s="716"/>
      <c r="X49" s="85">
        <f t="shared" si="0"/>
        <v>2</v>
      </c>
      <c r="Y49" s="85">
        <f t="shared" si="4"/>
        <v>2</v>
      </c>
      <c r="Z49" s="715"/>
      <c r="AB49" s="799"/>
      <c r="AC49" s="800"/>
      <c r="AD49" s="801"/>
    </row>
    <row r="50" spans="1:30" ht="15" customHeight="1" x14ac:dyDescent="0.3">
      <c r="A50" s="30"/>
      <c r="B50" s="721"/>
      <c r="C50" s="723"/>
      <c r="D50" s="723"/>
      <c r="E50" s="723"/>
      <c r="F50" s="719"/>
      <c r="G50" s="740"/>
      <c r="H50" s="419">
        <v>3</v>
      </c>
      <c r="I50" s="420" t="str">
        <f>CONCATENATE($F$48,".",H50)</f>
        <v>W 1.1.3</v>
      </c>
      <c r="J50" s="421" t="str">
        <f>'W 1.1'!C9</f>
        <v>Kostenbasierende Risikoanalyse</v>
      </c>
      <c r="K50" s="422"/>
      <c r="L50" s="422"/>
      <c r="M50" s="422"/>
      <c r="N50" s="509"/>
      <c r="O50" s="514"/>
      <c r="P50" s="192">
        <f>'W 1.1'!D9</f>
        <v>0</v>
      </c>
      <c r="Q50" s="105">
        <f t="shared" si="2"/>
        <v>-0.1</v>
      </c>
      <c r="R50" s="112" t="e">
        <f>IF(P50="X",'W 1.1'!F9,NA())</f>
        <v>#N/A</v>
      </c>
      <c r="S50" s="233">
        <f t="shared" si="3"/>
        <v>2</v>
      </c>
      <c r="T50" s="112" t="e">
        <f>IF(P50="X",'W 1.1'!E9,NA())</f>
        <v>#N/A</v>
      </c>
      <c r="U50" s="717"/>
      <c r="V50" s="716"/>
      <c r="W50" s="716"/>
      <c r="X50" s="85">
        <f t="shared" si="0"/>
        <v>-0.1</v>
      </c>
      <c r="Y50" s="85">
        <f t="shared" si="4"/>
        <v>-0.1</v>
      </c>
      <c r="Z50" s="715"/>
      <c r="AB50" s="793"/>
      <c r="AC50" s="794"/>
      <c r="AD50" s="795"/>
    </row>
    <row r="51" spans="1:30" x14ac:dyDescent="0.3">
      <c r="A51" s="30"/>
      <c r="B51" s="721"/>
      <c r="C51" s="723"/>
      <c r="D51" s="723"/>
      <c r="E51" s="723"/>
      <c r="F51" s="770" t="s">
        <v>43</v>
      </c>
      <c r="G51" s="740" t="s">
        <v>136</v>
      </c>
      <c r="H51" s="427">
        <v>1</v>
      </c>
      <c r="I51" s="428" t="str">
        <f>CONCATENATE($F$51,".",H51)</f>
        <v>W 1.2.1</v>
      </c>
      <c r="J51" s="429" t="str">
        <f>'W 1.2'!C7</f>
        <v>Nutzungsflexibilität und Anpassungsfähigkeit</v>
      </c>
      <c r="K51" s="435"/>
      <c r="L51" s="435"/>
      <c r="M51" s="435"/>
      <c r="N51" s="511"/>
      <c r="O51" s="515"/>
      <c r="P51" s="196">
        <f>'W 1.2'!D7</f>
        <v>0</v>
      </c>
      <c r="Q51" s="104">
        <f t="shared" si="2"/>
        <v>-0.1</v>
      </c>
      <c r="R51" s="110" t="e">
        <f>IF(P51="X",'W 1.2'!F7,NA())</f>
        <v>#N/A</v>
      </c>
      <c r="S51" s="234">
        <f t="shared" si="3"/>
        <v>2</v>
      </c>
      <c r="T51" s="110" t="e">
        <f>IF(P51="X",'W 1.2'!E7,NA())</f>
        <v>#N/A</v>
      </c>
      <c r="U51" s="717">
        <f>IF(V51=W51,NA(),(_xlfn.IFNA(T51,0)+_xlfn.IFNA(T52,0))/(W51-V51))</f>
        <v>1</v>
      </c>
      <c r="V51" s="716">
        <f>COUNTIF(T51:T52,NA())</f>
        <v>1</v>
      </c>
      <c r="W51" s="716">
        <v>2</v>
      </c>
      <c r="X51" s="85">
        <f t="shared" si="0"/>
        <v>-0.1</v>
      </c>
      <c r="Y51" s="85">
        <f t="shared" si="4"/>
        <v>-0.1</v>
      </c>
      <c r="Z51" s="715"/>
      <c r="AB51" s="808"/>
      <c r="AC51" s="809"/>
      <c r="AD51" s="810"/>
    </row>
    <row r="52" spans="1:30" x14ac:dyDescent="0.3">
      <c r="A52" s="30"/>
      <c r="B52" s="721"/>
      <c r="C52" s="723"/>
      <c r="D52" s="724"/>
      <c r="E52" s="724"/>
      <c r="F52" s="719"/>
      <c r="G52" s="740"/>
      <c r="H52" s="419">
        <v>2</v>
      </c>
      <c r="I52" s="420" t="str">
        <f>CONCATENATE($F$51,".",H52)</f>
        <v>W 1.2.2</v>
      </c>
      <c r="J52" s="421" t="str">
        <f>'W 1.2'!C8</f>
        <v>Einfache Erhaltung und Rückbau</v>
      </c>
      <c r="K52" s="422"/>
      <c r="L52" s="422"/>
      <c r="M52" s="422"/>
      <c r="N52" s="509"/>
      <c r="O52" s="514"/>
      <c r="P52" s="192" t="str">
        <f>'W 1.2'!D8</f>
        <v>X</v>
      </c>
      <c r="Q52" s="105">
        <f t="shared" si="2"/>
        <v>2</v>
      </c>
      <c r="R52" s="112">
        <f>IF(P52="X",'W 1.2'!F8,NA())</f>
        <v>2</v>
      </c>
      <c r="S52" s="233" t="str">
        <f t="shared" si="3"/>
        <v/>
      </c>
      <c r="T52" s="112">
        <f>IF(P52="X",'W 1.2'!E8,NA())</f>
        <v>1</v>
      </c>
      <c r="U52" s="717"/>
      <c r="V52" s="716"/>
      <c r="W52" s="716"/>
      <c r="X52" s="85">
        <f t="shared" si="0"/>
        <v>2</v>
      </c>
      <c r="Y52" s="85">
        <f t="shared" si="4"/>
        <v>1</v>
      </c>
      <c r="Z52" s="715"/>
      <c r="AB52" s="805"/>
      <c r="AC52" s="806"/>
      <c r="AD52" s="807"/>
    </row>
    <row r="53" spans="1:30" ht="15" customHeight="1" x14ac:dyDescent="0.3">
      <c r="A53" s="30"/>
      <c r="B53" s="721"/>
      <c r="C53" s="723"/>
      <c r="D53" s="768" t="s">
        <v>12</v>
      </c>
      <c r="E53" s="768" t="s">
        <v>357</v>
      </c>
      <c r="F53" s="770" t="s">
        <v>44</v>
      </c>
      <c r="G53" s="740" t="s">
        <v>45</v>
      </c>
      <c r="H53" s="427">
        <v>1</v>
      </c>
      <c r="I53" s="428" t="str">
        <f>CONCATENATE($F$53,".",H53)</f>
        <v>W 2.1.1</v>
      </c>
      <c r="J53" s="429" t="str">
        <f>'W 2.1'!C7</f>
        <v xml:space="preserve">Volkswirtschaftliche Kosten-Nutzen Analyse </v>
      </c>
      <c r="K53" s="430"/>
      <c r="L53" s="430"/>
      <c r="M53" s="430"/>
      <c r="N53" s="511"/>
      <c r="O53" s="515"/>
      <c r="P53" s="196">
        <f>'W 2.1'!D7</f>
        <v>0</v>
      </c>
      <c r="Q53" s="104">
        <f t="shared" si="2"/>
        <v>-0.1</v>
      </c>
      <c r="R53" s="110" t="e">
        <f>IF(P53="X",'W 2.1'!F7,NA())</f>
        <v>#N/A</v>
      </c>
      <c r="S53" s="234">
        <f t="shared" si="3"/>
        <v>2</v>
      </c>
      <c r="T53" s="110" t="e">
        <f>IF(P53="X",'W 2.1'!E7,NA())</f>
        <v>#N/A</v>
      </c>
      <c r="U53" s="717" t="e">
        <f>IF(V53=W53,NA(),(_xlfn.IFNA(T53,0)+_xlfn.IFNA(T54,0)+_xlfn.IFNA(T55,0))/(W53-V53))</f>
        <v>#N/A</v>
      </c>
      <c r="V53" s="716">
        <f>COUNTIF(T53:T55,NA())</f>
        <v>3</v>
      </c>
      <c r="W53" s="716">
        <v>3</v>
      </c>
      <c r="X53" s="85">
        <f t="shared" si="0"/>
        <v>-0.1</v>
      </c>
      <c r="Y53" s="85">
        <f t="shared" si="4"/>
        <v>-0.1</v>
      </c>
      <c r="Z53" s="715"/>
      <c r="AB53" s="808"/>
      <c r="AC53" s="809"/>
      <c r="AD53" s="810"/>
    </row>
    <row r="54" spans="1:30" ht="15" customHeight="1" x14ac:dyDescent="0.3">
      <c r="A54" s="30"/>
      <c r="B54" s="721"/>
      <c r="C54" s="723"/>
      <c r="D54" s="723"/>
      <c r="E54" s="723"/>
      <c r="F54" s="718"/>
      <c r="G54" s="740"/>
      <c r="H54" s="408">
        <v>2</v>
      </c>
      <c r="I54" s="409" t="str">
        <f>CONCATENATE($F$53,".",H54)</f>
        <v>W 2.1.2</v>
      </c>
      <c r="J54" s="410" t="str">
        <f>'W 2.1'!C8</f>
        <v>Monitoringkonzept</v>
      </c>
      <c r="K54" s="411"/>
      <c r="L54" s="411"/>
      <c r="M54" s="411"/>
      <c r="N54" s="507"/>
      <c r="O54" s="508"/>
      <c r="P54" s="191">
        <f>'W 2.1'!D8</f>
        <v>0</v>
      </c>
      <c r="Q54" s="106">
        <f t="shared" si="2"/>
        <v>-0.1</v>
      </c>
      <c r="R54" s="111" t="e">
        <f>IF(P54="X",'W 2.1'!F8,NA())</f>
        <v>#N/A</v>
      </c>
      <c r="S54" s="232">
        <f t="shared" si="3"/>
        <v>2</v>
      </c>
      <c r="T54" s="111" t="e">
        <f>IF(P54="X",'W 2.1'!E8,NA())</f>
        <v>#N/A</v>
      </c>
      <c r="U54" s="717"/>
      <c r="V54" s="716"/>
      <c r="W54" s="716"/>
      <c r="X54" s="85">
        <f t="shared" si="0"/>
        <v>-0.1</v>
      </c>
      <c r="Y54" s="85">
        <f t="shared" si="4"/>
        <v>-0.1</v>
      </c>
      <c r="Z54" s="715"/>
      <c r="AB54" s="805"/>
      <c r="AC54" s="806"/>
      <c r="AD54" s="807"/>
    </row>
    <row r="55" spans="1:30" ht="15" customHeight="1" x14ac:dyDescent="0.3">
      <c r="A55" s="30"/>
      <c r="B55" s="721"/>
      <c r="C55" s="723"/>
      <c r="D55" s="723"/>
      <c r="E55" s="723"/>
      <c r="F55" s="719"/>
      <c r="G55" s="740"/>
      <c r="H55" s="419">
        <v>3</v>
      </c>
      <c r="I55" s="420" t="str">
        <f>CONCATENATE($F$53,".",H55)</f>
        <v>W 2.1.3</v>
      </c>
      <c r="J55" s="421" t="str">
        <f>'W 2.1'!C9</f>
        <v>Synergieeffekte</v>
      </c>
      <c r="K55" s="438"/>
      <c r="L55" s="438"/>
      <c r="M55" s="438"/>
      <c r="N55" s="509"/>
      <c r="O55" s="514"/>
      <c r="P55" s="192">
        <f>'W 2.1'!D9</f>
        <v>0</v>
      </c>
      <c r="Q55" s="105">
        <f t="shared" si="2"/>
        <v>-0.1</v>
      </c>
      <c r="R55" s="112" t="e">
        <f>IF(P55="X",'W 2.1'!F9,NA())</f>
        <v>#N/A</v>
      </c>
      <c r="S55" s="233">
        <f t="shared" si="3"/>
        <v>2</v>
      </c>
      <c r="T55" s="112" t="e">
        <f>IF(P55="X",'W 2.1'!E9,NA())</f>
        <v>#N/A</v>
      </c>
      <c r="U55" s="717"/>
      <c r="V55" s="716"/>
      <c r="W55" s="716"/>
      <c r="X55" s="85">
        <f t="shared" si="0"/>
        <v>-0.1</v>
      </c>
      <c r="Y55" s="85">
        <f t="shared" si="4"/>
        <v>-0.1</v>
      </c>
      <c r="Z55" s="715"/>
      <c r="AB55" s="805"/>
      <c r="AC55" s="806"/>
      <c r="AD55" s="807"/>
    </row>
    <row r="56" spans="1:30" ht="15" customHeight="1" x14ac:dyDescent="0.3">
      <c r="A56" s="30"/>
      <c r="B56" s="721"/>
      <c r="C56" s="723"/>
      <c r="D56" s="723"/>
      <c r="E56" s="723"/>
      <c r="F56" s="770" t="s">
        <v>46</v>
      </c>
      <c r="G56" s="740" t="s">
        <v>47</v>
      </c>
      <c r="H56" s="427">
        <v>1</v>
      </c>
      <c r="I56" s="428" t="str">
        <f>CONCATENATE($F$56,".",H56)</f>
        <v>W 2.2.1</v>
      </c>
      <c r="J56" s="429" t="str">
        <f>'W 2.2'!C7</f>
        <v xml:space="preserve">Regional verfügbare Rohstoffe </v>
      </c>
      <c r="K56" s="435"/>
      <c r="L56" s="435"/>
      <c r="M56" s="435"/>
      <c r="N56" s="511" t="s">
        <v>416</v>
      </c>
      <c r="O56" s="515"/>
      <c r="P56" s="196">
        <f>'W 2.2'!D7</f>
        <v>0</v>
      </c>
      <c r="Q56" s="104">
        <f t="shared" si="2"/>
        <v>-0.1</v>
      </c>
      <c r="R56" s="110" t="e">
        <f>IF(P56="X",'W 2.2'!F7,NA())</f>
        <v>#N/A</v>
      </c>
      <c r="S56" s="234">
        <f t="shared" si="3"/>
        <v>2</v>
      </c>
      <c r="T56" s="110" t="e">
        <f>IF(P56="X",'W 2.2'!E7,NA())</f>
        <v>#N/A</v>
      </c>
      <c r="U56" s="717">
        <f>IF(V56=W56,NA(),(_xlfn.IFNA(T56,0)+_xlfn.IFNA(T57,0)+_xlfn.IFNA(T58,0)+_xlfn.IFNA(T59,0))/(W56-V56))</f>
        <v>1</v>
      </c>
      <c r="V56" s="716">
        <f>COUNTIF(T56:T59,NA())</f>
        <v>3</v>
      </c>
      <c r="W56" s="716">
        <v>4</v>
      </c>
      <c r="X56" s="85">
        <f t="shared" si="0"/>
        <v>-0.1</v>
      </c>
      <c r="Y56" s="85">
        <f t="shared" si="4"/>
        <v>-0.1</v>
      </c>
      <c r="Z56" s="715"/>
      <c r="AB56" s="808" t="s">
        <v>443</v>
      </c>
      <c r="AC56" s="809"/>
      <c r="AD56" s="810"/>
    </row>
    <row r="57" spans="1:30" ht="15.95" customHeight="1" x14ac:dyDescent="0.3">
      <c r="A57" s="30"/>
      <c r="B57" s="721"/>
      <c r="C57" s="723"/>
      <c r="D57" s="723"/>
      <c r="E57" s="723"/>
      <c r="F57" s="718"/>
      <c r="G57" s="740"/>
      <c r="H57" s="408">
        <v>2</v>
      </c>
      <c r="I57" s="409" t="str">
        <f>CONCATENATE($F$56,".",H57)</f>
        <v>W 2.2.2</v>
      </c>
      <c r="J57" s="410" t="str">
        <f>'W 2.2'!C8</f>
        <v>Regional verfügbare personelle Ressourcen und Kompetenzen</v>
      </c>
      <c r="K57" s="416"/>
      <c r="L57" s="416"/>
      <c r="M57" s="416"/>
      <c r="N57" s="507"/>
      <c r="O57" s="508"/>
      <c r="P57" s="191">
        <f>'W 2.2'!D8</f>
        <v>0</v>
      </c>
      <c r="Q57" s="106">
        <f t="shared" si="2"/>
        <v>-0.1</v>
      </c>
      <c r="R57" s="111" t="e">
        <f>IF(P57="X",'W 2.2'!F8,NA())</f>
        <v>#N/A</v>
      </c>
      <c r="S57" s="232">
        <f t="shared" si="3"/>
        <v>2</v>
      </c>
      <c r="T57" s="111" t="e">
        <f>IF(P57="X",'W 2.2'!E8,NA())</f>
        <v>#N/A</v>
      </c>
      <c r="U57" s="717"/>
      <c r="V57" s="716"/>
      <c r="W57" s="716"/>
      <c r="X57" s="85">
        <f t="shared" si="0"/>
        <v>-0.1</v>
      </c>
      <c r="Y57" s="85">
        <f t="shared" si="4"/>
        <v>-0.1</v>
      </c>
      <c r="Z57" s="715"/>
      <c r="AB57" s="805"/>
      <c r="AC57" s="806"/>
      <c r="AD57" s="807"/>
    </row>
    <row r="58" spans="1:30" x14ac:dyDescent="0.3">
      <c r="A58" s="30"/>
      <c r="B58" s="721"/>
      <c r="C58" s="723"/>
      <c r="D58" s="723"/>
      <c r="E58" s="723"/>
      <c r="F58" s="718"/>
      <c r="G58" s="740"/>
      <c r="H58" s="408">
        <v>3</v>
      </c>
      <c r="I58" s="409" t="str">
        <f>CONCATENATE($F$56,".",H58)</f>
        <v>W 2.2.3</v>
      </c>
      <c r="J58" s="410" t="str">
        <f>'W 2.2'!C9</f>
        <v>Förderung der regionalen Attraktivität</v>
      </c>
      <c r="K58" s="411"/>
      <c r="L58" s="411"/>
      <c r="M58" s="411"/>
      <c r="N58" s="507"/>
      <c r="O58" s="508"/>
      <c r="P58" s="191">
        <f>'W 2.2'!D9</f>
        <v>0</v>
      </c>
      <c r="Q58" s="106">
        <f t="shared" si="2"/>
        <v>-0.1</v>
      </c>
      <c r="R58" s="111" t="e">
        <f>IF(P58="X",'W 2.2'!F9,NA())</f>
        <v>#N/A</v>
      </c>
      <c r="S58" s="232">
        <f t="shared" si="3"/>
        <v>2</v>
      </c>
      <c r="T58" s="111" t="e">
        <f>IF(P58="X",'W 2.2'!E9,NA())</f>
        <v>#N/A</v>
      </c>
      <c r="U58" s="717"/>
      <c r="V58" s="716"/>
      <c r="W58" s="716"/>
      <c r="X58" s="85">
        <f t="shared" si="0"/>
        <v>-0.1</v>
      </c>
      <c r="Y58" s="85">
        <f t="shared" si="4"/>
        <v>-0.1</v>
      </c>
      <c r="Z58" s="715"/>
      <c r="AB58" s="799"/>
      <c r="AC58" s="800"/>
      <c r="AD58" s="801"/>
    </row>
    <row r="59" spans="1:30" s="386" customFormat="1" ht="15.75" customHeight="1" x14ac:dyDescent="0.25">
      <c r="A59" s="380"/>
      <c r="B59" s="721"/>
      <c r="C59" s="723"/>
      <c r="D59" s="723"/>
      <c r="E59" s="723"/>
      <c r="F59" s="719"/>
      <c r="G59" s="740"/>
      <c r="H59" s="443">
        <v>4</v>
      </c>
      <c r="I59" s="444" t="str">
        <f>CONCATENATE($F$56,".",H59)</f>
        <v>W 2.2.4</v>
      </c>
      <c r="J59" s="444" t="str">
        <f>'W 2.2'!C10</f>
        <v>Reduktion der Zugangseinschränkungen</v>
      </c>
      <c r="K59" s="457"/>
      <c r="L59" s="457"/>
      <c r="M59" s="457"/>
      <c r="N59" s="518"/>
      <c r="O59" s="519"/>
      <c r="P59" s="381" t="str">
        <f>'W 2.2'!D10</f>
        <v>X</v>
      </c>
      <c r="Q59" s="382">
        <f t="shared" si="2"/>
        <v>0.1</v>
      </c>
      <c r="R59" s="383">
        <f>IF(P59="X",'W 2.2'!F10,NA())</f>
        <v>0</v>
      </c>
      <c r="S59" s="384" t="str">
        <f t="shared" si="3"/>
        <v/>
      </c>
      <c r="T59" s="383">
        <f>IF(P59="X",'W 2.2'!E10,NA())</f>
        <v>1</v>
      </c>
      <c r="U59" s="717"/>
      <c r="V59" s="716"/>
      <c r="W59" s="716"/>
      <c r="X59" s="385">
        <f t="shared" si="0"/>
        <v>0.1</v>
      </c>
      <c r="Y59" s="385">
        <f t="shared" si="4"/>
        <v>1</v>
      </c>
      <c r="Z59" s="715"/>
      <c r="AB59" s="793"/>
      <c r="AC59" s="794"/>
      <c r="AD59" s="795"/>
    </row>
    <row r="60" spans="1:30" x14ac:dyDescent="0.3">
      <c r="A60" s="30"/>
      <c r="B60" s="721"/>
      <c r="C60" s="723"/>
      <c r="D60" s="723"/>
      <c r="E60" s="723"/>
      <c r="F60" s="770" t="s">
        <v>48</v>
      </c>
      <c r="G60" s="740" t="s">
        <v>49</v>
      </c>
      <c r="H60" s="427">
        <v>1</v>
      </c>
      <c r="I60" s="428" t="str">
        <f>CONCATENATE($F$60,".",H60)</f>
        <v>W 2.3.1</v>
      </c>
      <c r="J60" s="429" t="str">
        <f>'W 2.3'!C7</f>
        <v>Vorhandene Infrastrukturen</v>
      </c>
      <c r="K60" s="430"/>
      <c r="L60" s="430"/>
      <c r="M60" s="430"/>
      <c r="N60" s="511"/>
      <c r="O60" s="515"/>
      <c r="P60" s="196">
        <f>'W 2.3'!D7</f>
        <v>0</v>
      </c>
      <c r="Q60" s="104">
        <f t="shared" si="2"/>
        <v>-0.1</v>
      </c>
      <c r="R60" s="110" t="e">
        <f>IF(P60="X",'W 2.3'!F7,NA())</f>
        <v>#N/A</v>
      </c>
      <c r="S60" s="234">
        <f t="shared" si="3"/>
        <v>2</v>
      </c>
      <c r="T60" s="110" t="e">
        <f>IF(P60="X",'W 2.3'!E7,NA())</f>
        <v>#N/A</v>
      </c>
      <c r="U60" s="717">
        <f>IF(V60=W60,NA(),(_xlfn.IFNA(T60,0)+_xlfn.IFNA(T61,0))/(W60-V60))</f>
        <v>2</v>
      </c>
      <c r="V60" s="716">
        <f>COUNTIF(T60:T61,NA())</f>
        <v>1</v>
      </c>
      <c r="W60" s="716">
        <v>2</v>
      </c>
      <c r="X60" s="85">
        <f t="shared" si="0"/>
        <v>-0.1</v>
      </c>
      <c r="Y60" s="85">
        <f t="shared" si="4"/>
        <v>-0.1</v>
      </c>
      <c r="Z60" s="715"/>
      <c r="AB60" s="802"/>
      <c r="AC60" s="803"/>
      <c r="AD60" s="804"/>
    </row>
    <row r="61" spans="1:30" x14ac:dyDescent="0.3">
      <c r="A61" s="30"/>
      <c r="B61" s="721"/>
      <c r="C61" s="723"/>
      <c r="D61" s="724"/>
      <c r="E61" s="724"/>
      <c r="F61" s="719"/>
      <c r="G61" s="740"/>
      <c r="H61" s="419">
        <v>2</v>
      </c>
      <c r="I61" s="420" t="str">
        <f>CONCATENATE($F$60,".",H61)</f>
        <v>W 2.3.2</v>
      </c>
      <c r="J61" s="421" t="str">
        <f>'W 2.3'!C8</f>
        <v>Multifunktionale oder gemeinsame Infrastrukturnutzung</v>
      </c>
      <c r="K61" s="438"/>
      <c r="L61" s="438"/>
      <c r="M61" s="438"/>
      <c r="N61" s="509"/>
      <c r="O61" s="514"/>
      <c r="P61" s="192" t="str">
        <f>'W 2.3'!D8</f>
        <v>X</v>
      </c>
      <c r="Q61" s="105">
        <f t="shared" si="2"/>
        <v>2</v>
      </c>
      <c r="R61" s="112">
        <f>IF(P61="X",'W 2.3'!F8,NA())</f>
        <v>2</v>
      </c>
      <c r="S61" s="233" t="str">
        <f t="shared" si="3"/>
        <v/>
      </c>
      <c r="T61" s="112">
        <f>IF(P61="X",'W 2.3'!E8,NA())</f>
        <v>2</v>
      </c>
      <c r="U61" s="717"/>
      <c r="V61" s="716"/>
      <c r="W61" s="716"/>
      <c r="X61" s="85">
        <f t="shared" si="0"/>
        <v>2</v>
      </c>
      <c r="Y61" s="85">
        <f t="shared" si="4"/>
        <v>2</v>
      </c>
      <c r="Z61" s="715"/>
      <c r="AB61" s="805"/>
      <c r="AC61" s="806"/>
      <c r="AD61" s="807"/>
    </row>
    <row r="62" spans="1:30" x14ac:dyDescent="0.3">
      <c r="A62" s="30"/>
      <c r="B62" s="721"/>
      <c r="C62" s="723"/>
      <c r="D62" s="768" t="s">
        <v>13</v>
      </c>
      <c r="E62" s="768" t="s">
        <v>15</v>
      </c>
      <c r="F62" s="770" t="s">
        <v>50</v>
      </c>
      <c r="G62" s="740" t="s">
        <v>51</v>
      </c>
      <c r="H62" s="427">
        <v>1</v>
      </c>
      <c r="I62" s="428" t="str">
        <f>CONCATENATE($F$62,".",H62)</f>
        <v>W 3.1.1</v>
      </c>
      <c r="J62" s="429" t="str">
        <f>'W 3.1'!C7</f>
        <v>Langfristige Finanzierung</v>
      </c>
      <c r="K62" s="430"/>
      <c r="L62" s="430"/>
      <c r="M62" s="430"/>
      <c r="N62" s="511"/>
      <c r="O62" s="515"/>
      <c r="P62" s="196" t="str">
        <f>'W 3.1'!D7</f>
        <v>X</v>
      </c>
      <c r="Q62" s="104">
        <f t="shared" si="2"/>
        <v>1</v>
      </c>
      <c r="R62" s="110">
        <f>IF(P62="X",'W 3.1'!F7,NA())</f>
        <v>1</v>
      </c>
      <c r="S62" s="234" t="str">
        <f t="shared" si="3"/>
        <v/>
      </c>
      <c r="T62" s="110">
        <f>IF(P62="X",'W 3.1'!E7,NA())</f>
        <v>1</v>
      </c>
      <c r="U62" s="717">
        <f>IF(V62=W62,NA(),(_xlfn.IFNA(T62,0)+_xlfn.IFNA(T63,0)+_xlfn.IFNA(T64,0))/(W62-V62))</f>
        <v>1</v>
      </c>
      <c r="V62" s="716">
        <f>COUNTIF(T62:T64,NA())</f>
        <v>2</v>
      </c>
      <c r="W62" s="716">
        <v>3</v>
      </c>
      <c r="X62" s="85">
        <f t="shared" si="0"/>
        <v>1</v>
      </c>
      <c r="Y62" s="85">
        <f t="shared" si="4"/>
        <v>1</v>
      </c>
      <c r="Z62" s="715"/>
      <c r="AB62" s="808"/>
      <c r="AC62" s="809"/>
      <c r="AD62" s="810"/>
    </row>
    <row r="63" spans="1:30" x14ac:dyDescent="0.3">
      <c r="A63" s="30"/>
      <c r="B63" s="721"/>
      <c r="C63" s="723"/>
      <c r="D63" s="723"/>
      <c r="E63" s="723"/>
      <c r="F63" s="718"/>
      <c r="G63" s="740"/>
      <c r="H63" s="408">
        <v>2</v>
      </c>
      <c r="I63" s="409" t="str">
        <f t="shared" ref="I63:I64" si="14">CONCATENATE($F$62,".",H63)</f>
        <v>W 3.1.2</v>
      </c>
      <c r="J63" s="410" t="str">
        <f>'W 3.1'!C8</f>
        <v>Kostendeckungsgrad nach Realisierung</v>
      </c>
      <c r="K63" s="411"/>
      <c r="L63" s="411"/>
      <c r="M63" s="411"/>
      <c r="N63" s="507"/>
      <c r="O63" s="508"/>
      <c r="P63" s="191">
        <f>'W 3.1'!D8</f>
        <v>0</v>
      </c>
      <c r="Q63" s="106">
        <f t="shared" si="2"/>
        <v>-0.1</v>
      </c>
      <c r="R63" s="111" t="e">
        <f>IF(P63="X",'W 3.1'!F8,NA())</f>
        <v>#N/A</v>
      </c>
      <c r="S63" s="232">
        <f t="shared" si="3"/>
        <v>2</v>
      </c>
      <c r="T63" s="111" t="e">
        <f>IF(P63="X",'W 3.1'!E8,NA())</f>
        <v>#N/A</v>
      </c>
      <c r="U63" s="717"/>
      <c r="V63" s="716"/>
      <c r="W63" s="716"/>
      <c r="X63" s="85">
        <f t="shared" si="0"/>
        <v>-0.1</v>
      </c>
      <c r="Y63" s="85">
        <f t="shared" si="4"/>
        <v>-0.1</v>
      </c>
      <c r="Z63" s="715"/>
      <c r="AB63" s="805"/>
      <c r="AC63" s="806"/>
      <c r="AD63" s="807"/>
    </row>
    <row r="64" spans="1:30" ht="17.25" thickBot="1" x14ac:dyDescent="0.35">
      <c r="A64" s="30"/>
      <c r="B64" s="777"/>
      <c r="C64" s="769"/>
      <c r="D64" s="769"/>
      <c r="E64" s="769"/>
      <c r="F64" s="778"/>
      <c r="G64" s="763"/>
      <c r="H64" s="419">
        <v>3</v>
      </c>
      <c r="I64" s="420" t="str">
        <f t="shared" si="14"/>
        <v>W 3.1.3</v>
      </c>
      <c r="J64" s="421" t="str">
        <f>'W 3.1'!C9</f>
        <v>Finanzierung der Risiken</v>
      </c>
      <c r="K64" s="438"/>
      <c r="L64" s="438"/>
      <c r="M64" s="438"/>
      <c r="N64" s="509"/>
      <c r="O64" s="514"/>
      <c r="P64" s="191">
        <f>'W 3.1'!D9</f>
        <v>0</v>
      </c>
      <c r="Q64" s="106">
        <f t="shared" si="2"/>
        <v>-0.1</v>
      </c>
      <c r="R64" s="111" t="e">
        <f>IF(P64="X",'W 3.1'!F9,NA())</f>
        <v>#N/A</v>
      </c>
      <c r="S64" s="235">
        <f t="shared" si="3"/>
        <v>2</v>
      </c>
      <c r="T64" s="111" t="e">
        <f>IF(P64="X",'W 3.1'!E9,NA())</f>
        <v>#N/A</v>
      </c>
      <c r="U64" s="717"/>
      <c r="V64" s="716"/>
      <c r="W64" s="716"/>
      <c r="X64" s="85">
        <f t="shared" si="0"/>
        <v>-0.1</v>
      </c>
      <c r="Y64" s="85">
        <f t="shared" si="4"/>
        <v>-0.1</v>
      </c>
      <c r="Z64" s="715"/>
      <c r="AB64" s="811"/>
      <c r="AC64" s="812"/>
      <c r="AD64" s="813"/>
    </row>
    <row r="65" spans="1:31" s="386" customFormat="1" ht="15.75" customHeight="1" x14ac:dyDescent="0.25">
      <c r="A65" s="380"/>
      <c r="B65" s="742" t="s">
        <v>5</v>
      </c>
      <c r="C65" s="576" t="s">
        <v>6</v>
      </c>
      <c r="D65" s="576" t="s">
        <v>127</v>
      </c>
      <c r="E65" s="576" t="s">
        <v>358</v>
      </c>
      <c r="F65" s="753" t="s">
        <v>52</v>
      </c>
      <c r="G65" s="754" t="s">
        <v>53</v>
      </c>
      <c r="H65" s="445">
        <v>1</v>
      </c>
      <c r="I65" s="446" t="str">
        <f>CONCATENATE($F$65,".",H65)</f>
        <v>U 1.1.1</v>
      </c>
      <c r="J65" s="446" t="str">
        <f>'U 1.1'!C7</f>
        <v>Minimierung des (nicht erneuerbaren) Energieverbrauchs</v>
      </c>
      <c r="K65" s="447"/>
      <c r="L65" s="447"/>
      <c r="M65" s="447"/>
      <c r="N65" s="520"/>
      <c r="O65" s="521"/>
      <c r="P65" s="387" t="str">
        <f>'U 1.1'!D7</f>
        <v>X</v>
      </c>
      <c r="Q65" s="388">
        <f t="shared" si="2"/>
        <v>1</v>
      </c>
      <c r="R65" s="389">
        <f>IF(P65="X",'U 1.1'!F7,NA())</f>
        <v>1</v>
      </c>
      <c r="S65" s="390" t="str">
        <f t="shared" si="3"/>
        <v/>
      </c>
      <c r="T65" s="389">
        <f>IF(P65="X",'U 1.1'!E7,NA())</f>
        <v>2</v>
      </c>
      <c r="U65" s="717">
        <f>IF(V65=W65,NA(),(_xlfn.IFNA(T65,0)+_xlfn.IFNA(T66,0)+_xlfn.IFNA(T67,0))/(W65-V65))</f>
        <v>2</v>
      </c>
      <c r="V65" s="716">
        <f>COUNTIF(T65:T67,NA())</f>
        <v>1</v>
      </c>
      <c r="W65" s="716">
        <v>3</v>
      </c>
      <c r="X65" s="385">
        <f>IF(ISNA(R65),-0.1,IF(R65=0,0.1,R65))</f>
        <v>1</v>
      </c>
      <c r="Y65" s="385">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77"/>
      <c r="D66" s="577"/>
      <c r="E66" s="577"/>
      <c r="F66" s="746"/>
      <c r="G66" s="740"/>
      <c r="H66" s="408">
        <v>2</v>
      </c>
      <c r="I66" s="409" t="str">
        <f t="shared" ref="I66:I67" si="15">CONCATENATE($F$65,".",H66)</f>
        <v>U 1.1.2</v>
      </c>
      <c r="J66" s="410" t="str">
        <f>'U 1.1'!C8</f>
        <v>Erneuerbare Energien</v>
      </c>
      <c r="K66" s="411"/>
      <c r="L66" s="411"/>
      <c r="M66" s="411"/>
      <c r="N66" s="507"/>
      <c r="O66" s="508"/>
      <c r="P66" s="191" t="str">
        <f>'U 1.1'!D8</f>
        <v>X</v>
      </c>
      <c r="Q66" s="106">
        <f t="shared" si="2"/>
        <v>2</v>
      </c>
      <c r="R66" s="111">
        <f>IF(P66="X",'U 1.1'!F8,NA())</f>
        <v>2</v>
      </c>
      <c r="S66" s="232" t="str">
        <f t="shared" si="3"/>
        <v/>
      </c>
      <c r="T66" s="111">
        <f>IF(P66="X",'U 1.1'!E8,NA())</f>
        <v>2</v>
      </c>
      <c r="U66" s="717"/>
      <c r="V66" s="716"/>
      <c r="W66" s="716"/>
      <c r="X66" s="85">
        <f t="shared" si="0"/>
        <v>2</v>
      </c>
      <c r="Y66" s="85">
        <f t="shared" si="4"/>
        <v>2</v>
      </c>
      <c r="Z66" s="715"/>
      <c r="AB66" s="805"/>
      <c r="AC66" s="806"/>
      <c r="AD66" s="807"/>
    </row>
    <row r="67" spans="1:31" ht="15" customHeight="1" x14ac:dyDescent="0.3">
      <c r="A67" s="30"/>
      <c r="B67" s="743"/>
      <c r="C67" s="577"/>
      <c r="D67" s="577"/>
      <c r="E67" s="577"/>
      <c r="F67" s="747"/>
      <c r="G67" s="740"/>
      <c r="H67" s="419">
        <v>3</v>
      </c>
      <c r="I67" s="420" t="str">
        <f t="shared" si="15"/>
        <v>U 1.1.3</v>
      </c>
      <c r="J67" s="421" t="str">
        <f>'U 1.1'!C9</f>
        <v>Energieverbrauchsmonitoring</v>
      </c>
      <c r="K67" s="438"/>
      <c r="L67" s="438"/>
      <c r="M67" s="438"/>
      <c r="N67" s="509"/>
      <c r="O67" s="514"/>
      <c r="P67" s="192">
        <f>'U 1.1'!D9</f>
        <v>0</v>
      </c>
      <c r="Q67" s="105">
        <f t="shared" si="2"/>
        <v>-0.1</v>
      </c>
      <c r="R67" s="112" t="e">
        <f>IF(P67="X",'U 1.1'!F9,NA())</f>
        <v>#N/A</v>
      </c>
      <c r="S67" s="233">
        <f t="shared" si="3"/>
        <v>2</v>
      </c>
      <c r="T67" s="112" t="e">
        <f>IF(P67="X",'U 1.1'!E9,NA())</f>
        <v>#N/A</v>
      </c>
      <c r="U67" s="717"/>
      <c r="V67" s="716"/>
      <c r="W67" s="716"/>
      <c r="X67" s="85">
        <f t="shared" si="0"/>
        <v>-0.1</v>
      </c>
      <c r="Y67" s="85">
        <f t="shared" si="4"/>
        <v>-0.1</v>
      </c>
      <c r="Z67" s="715"/>
      <c r="AB67" s="805"/>
      <c r="AC67" s="806"/>
      <c r="AD67" s="807"/>
    </row>
    <row r="68" spans="1:31" ht="15" customHeight="1" x14ac:dyDescent="0.3">
      <c r="A68" s="30"/>
      <c r="B68" s="743"/>
      <c r="C68" s="577"/>
      <c r="D68" s="577"/>
      <c r="E68" s="577"/>
      <c r="F68" s="745" t="s">
        <v>54</v>
      </c>
      <c r="G68" s="740" t="s">
        <v>125</v>
      </c>
      <c r="H68" s="427">
        <v>1</v>
      </c>
      <c r="I68" s="428" t="str">
        <f>CONCATENATE($F$68,".",H68)</f>
        <v>U 1.2.1</v>
      </c>
      <c r="J68" s="429" t="str">
        <f>'U 1.2'!C7</f>
        <v>Effiziente Flächennutzung</v>
      </c>
      <c r="K68" s="430"/>
      <c r="L68" s="430"/>
      <c r="M68" s="430"/>
      <c r="N68" s="511"/>
      <c r="O68" s="515"/>
      <c r="P68" s="196" t="str">
        <f>'U 1.2'!D7</f>
        <v>X</v>
      </c>
      <c r="Q68" s="104">
        <f t="shared" si="2"/>
        <v>1</v>
      </c>
      <c r="R68" s="110">
        <f>IF(P68="X",'U 1.2'!F7,NA())</f>
        <v>1</v>
      </c>
      <c r="S68" s="234" t="str">
        <f t="shared" si="3"/>
        <v/>
      </c>
      <c r="T68" s="110">
        <f>IF(P68="X",'U 1.2'!E7,NA())</f>
        <v>1</v>
      </c>
      <c r="U68" s="717">
        <f>IF(V68=W68,NA(),(_xlfn.IFNA(T68,0)+_xlfn.IFNA(T69,0))/(W68-V68))</f>
        <v>1</v>
      </c>
      <c r="V68" s="716">
        <f>COUNTIF(T68:T69,NA())</f>
        <v>0</v>
      </c>
      <c r="W68" s="716">
        <v>2</v>
      </c>
      <c r="X68" s="85">
        <f t="shared" si="0"/>
        <v>1</v>
      </c>
      <c r="Y68" s="85">
        <f t="shared" si="4"/>
        <v>1</v>
      </c>
      <c r="Z68" s="715"/>
      <c r="AB68" s="802"/>
      <c r="AC68" s="803"/>
      <c r="AD68" s="804"/>
    </row>
    <row r="69" spans="1:31" ht="15" customHeight="1" x14ac:dyDescent="0.3">
      <c r="A69" s="30"/>
      <c r="B69" s="743"/>
      <c r="C69" s="577"/>
      <c r="D69" s="577"/>
      <c r="E69" s="577"/>
      <c r="F69" s="747"/>
      <c r="G69" s="740"/>
      <c r="H69" s="419">
        <v>2</v>
      </c>
      <c r="I69" s="420" t="str">
        <f>CONCATENATE($F$68,".",H69)</f>
        <v>U 1.2.2</v>
      </c>
      <c r="J69" s="421" t="str">
        <f>'U 1.2'!C8</f>
        <v>Schonender Umgang mit Boden</v>
      </c>
      <c r="K69" s="422"/>
      <c r="L69" s="422"/>
      <c r="M69" s="422"/>
      <c r="N69" s="509"/>
      <c r="O69" s="514"/>
      <c r="P69" s="192" t="str">
        <f>'U 1.2'!D8</f>
        <v>X</v>
      </c>
      <c r="Q69" s="105">
        <f t="shared" si="2"/>
        <v>0.1</v>
      </c>
      <c r="R69" s="112">
        <f>IF(P69="X",'U 1.2'!F8,NA())</f>
        <v>0</v>
      </c>
      <c r="S69" s="233" t="str">
        <f t="shared" si="3"/>
        <v/>
      </c>
      <c r="T69" s="112">
        <f>IF(P69="X",'U 1.2'!E8,NA())</f>
        <v>1</v>
      </c>
      <c r="U69" s="717"/>
      <c r="V69" s="716"/>
      <c r="W69" s="716"/>
      <c r="X69" s="85">
        <f t="shared" si="0"/>
        <v>0.1</v>
      </c>
      <c r="Y69" s="85">
        <f t="shared" si="4"/>
        <v>1</v>
      </c>
      <c r="Z69" s="715"/>
      <c r="AB69" s="793"/>
      <c r="AC69" s="794"/>
      <c r="AD69" s="795"/>
    </row>
    <row r="70" spans="1:31" ht="15" customHeight="1" x14ac:dyDescent="0.3">
      <c r="A70" s="30"/>
      <c r="B70" s="743"/>
      <c r="C70" s="577"/>
      <c r="D70" s="577"/>
      <c r="E70" s="577"/>
      <c r="F70" s="745" t="s">
        <v>55</v>
      </c>
      <c r="G70" s="740" t="s">
        <v>328</v>
      </c>
      <c r="H70" s="427">
        <v>1</v>
      </c>
      <c r="I70" s="428" t="str">
        <f>CONCATENATE($F$70,".",H70)</f>
        <v>U 1.3.1</v>
      </c>
      <c r="J70" s="429" t="str">
        <f>'U 1.3'!C7</f>
        <v>Untersuchung KbS-Standorte (Kataster der belasteten Standorte)</v>
      </c>
      <c r="K70" s="430"/>
      <c r="L70" s="430"/>
      <c r="M70" s="430"/>
      <c r="N70" s="511"/>
      <c r="O70" s="515"/>
      <c r="P70" s="196" t="str">
        <f>'U 1.3'!D7</f>
        <v>X</v>
      </c>
      <c r="Q70" s="104">
        <f t="shared" si="2"/>
        <v>1</v>
      </c>
      <c r="R70" s="110">
        <f>IF(P70="X",'U 1.3'!F7,NA())</f>
        <v>1</v>
      </c>
      <c r="S70" s="234" t="str">
        <f t="shared" si="3"/>
        <v/>
      </c>
      <c r="T70" s="110">
        <f>IF(P70="X",'U 1.3'!E7,NA())</f>
        <v>2</v>
      </c>
      <c r="U70" s="717">
        <f>IF(V70=W70,NA(),(_xlfn.IFNA(T70,0)+_xlfn.IFNA(T71,0))/(W70-V70))</f>
        <v>2</v>
      </c>
      <c r="V70" s="716">
        <f>COUNTIF(T70:T71,NA())</f>
        <v>1</v>
      </c>
      <c r="W70" s="716">
        <v>2</v>
      </c>
      <c r="X70" s="85">
        <f t="shared" si="0"/>
        <v>1</v>
      </c>
      <c r="Y70" s="85">
        <f t="shared" si="4"/>
        <v>2</v>
      </c>
      <c r="Z70" s="715"/>
      <c r="AB70" s="808"/>
      <c r="AC70" s="809"/>
      <c r="AD70" s="810"/>
    </row>
    <row r="71" spans="1:31" ht="15" customHeight="1" x14ac:dyDescent="0.3">
      <c r="A71" s="30"/>
      <c r="B71" s="743"/>
      <c r="C71" s="577"/>
      <c r="D71" s="577"/>
      <c r="E71" s="577"/>
      <c r="F71" s="746"/>
      <c r="G71" s="740"/>
      <c r="H71" s="419">
        <v>2</v>
      </c>
      <c r="I71" s="420" t="str">
        <f>CONCATENATE($F$70,".",H71)</f>
        <v>U 1.3.2</v>
      </c>
      <c r="J71" s="421" t="str">
        <f>'U 1.3'!C8</f>
        <v>Bauliche Eingriffe auf KbS-Standorten</v>
      </c>
      <c r="K71" s="438"/>
      <c r="L71" s="438"/>
      <c r="M71" s="438"/>
      <c r="N71" s="509"/>
      <c r="O71" s="514"/>
      <c r="P71" s="191">
        <f>'U 1.3'!D8</f>
        <v>0</v>
      </c>
      <c r="Q71" s="106">
        <f t="shared" si="2"/>
        <v>-0.1</v>
      </c>
      <c r="R71" s="111" t="e">
        <f>IF(P71="X",'U 1.3'!F8,NA())</f>
        <v>#N/A</v>
      </c>
      <c r="S71" s="232">
        <f t="shared" si="3"/>
        <v>2</v>
      </c>
      <c r="T71" s="111" t="e">
        <f>IF(P71="X",'U 1.3'!E8,NA())</f>
        <v>#N/A</v>
      </c>
      <c r="U71" s="717"/>
      <c r="V71" s="716"/>
      <c r="W71" s="716"/>
      <c r="X71" s="85">
        <f t="shared" si="0"/>
        <v>-0.1</v>
      </c>
      <c r="Y71" s="85">
        <f t="shared" si="4"/>
        <v>-0.1</v>
      </c>
      <c r="Z71" s="715"/>
      <c r="AB71" s="805"/>
      <c r="AC71" s="806"/>
      <c r="AD71" s="807"/>
    </row>
    <row r="72" spans="1:31" ht="15" customHeight="1" x14ac:dyDescent="0.3">
      <c r="A72" s="30"/>
      <c r="B72" s="743"/>
      <c r="C72" s="577"/>
      <c r="D72" s="577"/>
      <c r="E72" s="577"/>
      <c r="F72" s="745" t="s">
        <v>68</v>
      </c>
      <c r="G72" s="740" t="s">
        <v>101</v>
      </c>
      <c r="H72" s="427">
        <v>1</v>
      </c>
      <c r="I72" s="428" t="str">
        <f>CONCATENATE($F$72,".",H72)</f>
        <v>U 1.4.1</v>
      </c>
      <c r="J72" s="429" t="str">
        <f>'U 1.4'!C7</f>
        <v>Unverschmutzte Abfälle</v>
      </c>
      <c r="K72" s="435"/>
      <c r="L72" s="435"/>
      <c r="M72" s="435"/>
      <c r="N72" s="511"/>
      <c r="O72" s="515"/>
      <c r="P72" s="196" t="str">
        <f>'U 1.4'!D7</f>
        <v>X</v>
      </c>
      <c r="Q72" s="104">
        <f t="shared" si="2"/>
        <v>2</v>
      </c>
      <c r="R72" s="110">
        <f>IF(P72="X",'U 1.4'!F7,NA())</f>
        <v>2</v>
      </c>
      <c r="S72" s="234" t="str">
        <f t="shared" si="3"/>
        <v/>
      </c>
      <c r="T72" s="110">
        <f>IF(P72="X",'U 1.4'!E7,NA())</f>
        <v>2</v>
      </c>
      <c r="U72" s="717">
        <f>IF(V72=W72,NA(),(_xlfn.IFNA(T72,0)+_xlfn.IFNA(T73,0))/(W72-V72))</f>
        <v>2</v>
      </c>
      <c r="V72" s="716">
        <f>COUNTIF(T72:T73,NA())</f>
        <v>1</v>
      </c>
      <c r="W72" s="716">
        <v>2</v>
      </c>
      <c r="X72" s="85">
        <f t="shared" si="0"/>
        <v>2</v>
      </c>
      <c r="Y72" s="85">
        <f t="shared" si="4"/>
        <v>2</v>
      </c>
      <c r="Z72" s="715"/>
      <c r="AB72" s="802"/>
      <c r="AC72" s="803"/>
      <c r="AD72" s="804"/>
    </row>
    <row r="73" spans="1:31" ht="15" customHeight="1" x14ac:dyDescent="0.3">
      <c r="A73" s="30"/>
      <c r="B73" s="743"/>
      <c r="C73" s="577"/>
      <c r="D73" s="577"/>
      <c r="E73" s="577"/>
      <c r="F73" s="747"/>
      <c r="G73" s="740"/>
      <c r="H73" s="419">
        <v>2</v>
      </c>
      <c r="I73" s="420" t="str">
        <f>CONCATENATE($F$72,".",H73)</f>
        <v>U 1.4.2</v>
      </c>
      <c r="J73" s="421" t="str">
        <f>'U 1.4'!C8</f>
        <v>Belastete Abfälle</v>
      </c>
      <c r="K73" s="422"/>
      <c r="L73" s="422"/>
      <c r="M73" s="422"/>
      <c r="N73" s="509"/>
      <c r="O73" s="514"/>
      <c r="P73" s="192">
        <f>'U 1.4'!D8</f>
        <v>0</v>
      </c>
      <c r="Q73" s="105">
        <f t="shared" si="2"/>
        <v>-0.1</v>
      </c>
      <c r="R73" s="112" t="e">
        <f>IF(P73="X",'U 1.4'!F8,NA())</f>
        <v>#N/A</v>
      </c>
      <c r="S73" s="233">
        <f t="shared" si="3"/>
        <v>2</v>
      </c>
      <c r="T73" s="112" t="e">
        <f>IF(P73="X",'U 1.4'!E8,NA())</f>
        <v>#N/A</v>
      </c>
      <c r="U73" s="717"/>
      <c r="V73" s="716"/>
      <c r="W73" s="716"/>
      <c r="X73" s="85">
        <f t="shared" si="0"/>
        <v>-0.1</v>
      </c>
      <c r="Y73" s="85">
        <f t="shared" si="4"/>
        <v>-0.1</v>
      </c>
      <c r="Z73" s="715"/>
      <c r="AB73" s="793"/>
      <c r="AC73" s="794"/>
      <c r="AD73" s="795"/>
    </row>
    <row r="74" spans="1:31" ht="15" customHeight="1" x14ac:dyDescent="0.3">
      <c r="A74" s="30"/>
      <c r="B74" s="743"/>
      <c r="C74" s="577"/>
      <c r="D74" s="577"/>
      <c r="E74" s="577"/>
      <c r="F74" s="745" t="s">
        <v>69</v>
      </c>
      <c r="G74" s="740" t="s">
        <v>64</v>
      </c>
      <c r="H74" s="427">
        <v>1</v>
      </c>
      <c r="I74" s="428" t="str">
        <f>CONCATENATE($F$74,".",H74)</f>
        <v>U 1.5.1</v>
      </c>
      <c r="J74" s="429" t="str">
        <f>'U 1.5'!C7</f>
        <v>Ressourceneffizienz</v>
      </c>
      <c r="K74" s="435"/>
      <c r="L74" s="435"/>
      <c r="M74" s="435"/>
      <c r="N74" s="511" t="s">
        <v>416</v>
      </c>
      <c r="O74" s="515"/>
      <c r="P74" s="196" t="str">
        <f>'U 1.5'!D7</f>
        <v>X</v>
      </c>
      <c r="Q74" s="104">
        <f t="shared" si="2"/>
        <v>1</v>
      </c>
      <c r="R74" s="110">
        <f>IF(P74="X",'U 1.5'!F7,NA())</f>
        <v>1</v>
      </c>
      <c r="S74" s="234" t="str">
        <f t="shared" si="3"/>
        <v/>
      </c>
      <c r="T74" s="110">
        <f>IF(P74="X",'U 1.5'!E7,NA())</f>
        <v>1</v>
      </c>
      <c r="U74" s="717">
        <f>IF(V74=W74,NA(),(_xlfn.IFNA(T74,0)+_xlfn.IFNA(T75,0)+_xlfn.IFNA(T76,0))/(W74-V74))</f>
        <v>1</v>
      </c>
      <c r="V74" s="716">
        <f>COUNTIF(T74:T76,NA())</f>
        <v>0</v>
      </c>
      <c r="W74" s="716">
        <v>3</v>
      </c>
      <c r="X74" s="85">
        <f t="shared" si="0"/>
        <v>1</v>
      </c>
      <c r="Y74" s="85">
        <f t="shared" si="4"/>
        <v>1</v>
      </c>
      <c r="Z74" s="715"/>
      <c r="AB74" s="802" t="s">
        <v>444</v>
      </c>
      <c r="AC74" s="803"/>
      <c r="AD74" s="804"/>
    </row>
    <row r="75" spans="1:31" ht="15" customHeight="1" x14ac:dyDescent="0.3">
      <c r="A75" s="30"/>
      <c r="B75" s="743"/>
      <c r="C75" s="577"/>
      <c r="D75" s="577"/>
      <c r="E75" s="577"/>
      <c r="F75" s="746"/>
      <c r="G75" s="740"/>
      <c r="H75" s="408">
        <v>2</v>
      </c>
      <c r="I75" s="409" t="str">
        <f>CONCATENATE($F$74,".",H75)</f>
        <v>U 1.5.2</v>
      </c>
      <c r="J75" s="410" t="str">
        <f>'U 1.5'!C8</f>
        <v>Ökologisch verantwortlicher Betrieb und Unterhalt</v>
      </c>
      <c r="K75" s="416"/>
      <c r="L75" s="416"/>
      <c r="M75" s="416"/>
      <c r="N75" s="507"/>
      <c r="O75" s="508"/>
      <c r="P75" s="191" t="str">
        <f>'U 1.5'!D8</f>
        <v>X</v>
      </c>
      <c r="Q75" s="106">
        <f t="shared" si="2"/>
        <v>1</v>
      </c>
      <c r="R75" s="111">
        <f>IF(P75="X",'U 1.5'!F8,NA())</f>
        <v>1</v>
      </c>
      <c r="S75" s="232" t="str">
        <f t="shared" si="3"/>
        <v/>
      </c>
      <c r="T75" s="111">
        <f>IF(P75="X",'U 1.5'!E8,NA())</f>
        <v>1</v>
      </c>
      <c r="U75" s="717"/>
      <c r="V75" s="716"/>
      <c r="W75" s="716"/>
      <c r="X75" s="85">
        <f t="shared" si="0"/>
        <v>1</v>
      </c>
      <c r="Y75" s="85">
        <f t="shared" si="4"/>
        <v>1</v>
      </c>
      <c r="Z75" s="715"/>
      <c r="AB75" s="799"/>
      <c r="AC75" s="800"/>
      <c r="AD75" s="801"/>
    </row>
    <row r="76" spans="1:31" ht="15" customHeight="1" x14ac:dyDescent="0.3">
      <c r="A76" s="30"/>
      <c r="B76" s="743"/>
      <c r="C76" s="577"/>
      <c r="D76" s="582"/>
      <c r="E76" s="582"/>
      <c r="F76" s="747"/>
      <c r="G76" s="740"/>
      <c r="H76" s="419">
        <v>3</v>
      </c>
      <c r="I76" s="420" t="str">
        <f>CONCATENATE($F$74,".",H76)</f>
        <v>U 1.5.3</v>
      </c>
      <c r="J76" s="421" t="str">
        <f>'U 1.5'!C9</f>
        <v>Rückbaubarkeit</v>
      </c>
      <c r="K76" s="422"/>
      <c r="L76" s="422"/>
      <c r="M76" s="422"/>
      <c r="N76" s="509"/>
      <c r="O76" s="514"/>
      <c r="P76" s="192" t="str">
        <f>'U 1.5'!D9</f>
        <v>X</v>
      </c>
      <c r="Q76" s="105">
        <f t="shared" si="2"/>
        <v>0.1</v>
      </c>
      <c r="R76" s="112">
        <f>IF(P76="X",'U 1.5'!F9,NA())</f>
        <v>0</v>
      </c>
      <c r="S76" s="233" t="str">
        <f t="shared" si="3"/>
        <v/>
      </c>
      <c r="T76" s="112">
        <f>IF(P76="X",'U 1.5'!E9,NA())</f>
        <v>1</v>
      </c>
      <c r="U76" s="717"/>
      <c r="V76" s="716"/>
      <c r="W76" s="716"/>
      <c r="X76" s="85">
        <f t="shared" si="0"/>
        <v>0.1</v>
      </c>
      <c r="Y76" s="85">
        <f t="shared" si="4"/>
        <v>1</v>
      </c>
      <c r="Z76" s="715"/>
      <c r="AB76" s="793"/>
      <c r="AC76" s="794"/>
      <c r="AD76" s="795"/>
    </row>
    <row r="77" spans="1:31" ht="15" customHeight="1" x14ac:dyDescent="0.3">
      <c r="A77" s="30"/>
      <c r="B77" s="743"/>
      <c r="C77" s="577"/>
      <c r="D77" s="751" t="s">
        <v>128</v>
      </c>
      <c r="E77" s="751" t="s">
        <v>359</v>
      </c>
      <c r="F77" s="745" t="s">
        <v>56</v>
      </c>
      <c r="G77" s="740" t="s">
        <v>59</v>
      </c>
      <c r="H77" s="427">
        <v>1</v>
      </c>
      <c r="I77" s="428" t="str">
        <f>CONCATENATE($F$77,".",H77)</f>
        <v>U 2.1.1</v>
      </c>
      <c r="J77" s="429" t="str">
        <f>'U 2.1'!C7</f>
        <v>Emissionen</v>
      </c>
      <c r="K77" s="435"/>
      <c r="L77" s="435"/>
      <c r="M77" s="435"/>
      <c r="N77" s="511"/>
      <c r="O77" s="515"/>
      <c r="P77" s="196" t="str">
        <f>'U 2.1'!D7</f>
        <v>X</v>
      </c>
      <c r="Q77" s="104">
        <f t="shared" si="2"/>
        <v>2</v>
      </c>
      <c r="R77" s="110">
        <f>IF(P77="X",'U 2.1'!F7,NA())</f>
        <v>2</v>
      </c>
      <c r="S77" s="234" t="str">
        <f t="shared" si="3"/>
        <v/>
      </c>
      <c r="T77" s="110">
        <f>IF(P77="X",'U 2.1'!E7,NA())</f>
        <v>2</v>
      </c>
      <c r="U77" s="717" t="e">
        <f>IF(V77=W77,NA(),SUMIF(T77:T79,"&lt;&gt;#N/A")/(W77-V77))</f>
        <v>#N/A</v>
      </c>
      <c r="V77" s="716">
        <f>COUNTIF(T77:T79,NA())</f>
        <v>1</v>
      </c>
      <c r="W77" s="716">
        <v>3</v>
      </c>
      <c r="X77" s="85">
        <f t="shared" si="0"/>
        <v>2</v>
      </c>
      <c r="Y77" s="85">
        <f t="shared" si="4"/>
        <v>2</v>
      </c>
      <c r="Z77" s="715"/>
      <c r="AB77" s="808"/>
      <c r="AC77" s="809"/>
      <c r="AD77" s="810"/>
      <c r="AE77" s="40"/>
    </row>
    <row r="78" spans="1:31" ht="15" customHeight="1" x14ac:dyDescent="0.3">
      <c r="A78" s="30"/>
      <c r="B78" s="743"/>
      <c r="C78" s="577"/>
      <c r="D78" s="577"/>
      <c r="E78" s="577"/>
      <c r="F78" s="746"/>
      <c r="G78" s="740"/>
      <c r="H78" s="408">
        <v>2</v>
      </c>
      <c r="I78" s="409" t="str">
        <f>CONCATENATE($F$77,".",H78)</f>
        <v>U 2.1.2</v>
      </c>
      <c r="J78" s="410" t="str">
        <f>'U 2.1'!C8</f>
        <v>Kompensation von Treibhausgasemissionen</v>
      </c>
      <c r="K78" s="416"/>
      <c r="L78" s="416"/>
      <c r="M78" s="416"/>
      <c r="N78" s="507"/>
      <c r="O78" s="508"/>
      <c r="P78" s="191" t="str">
        <f>'U 2.1'!D8</f>
        <v>X</v>
      </c>
      <c r="Q78" s="106">
        <f t="shared" si="2"/>
        <v>2</v>
      </c>
      <c r="R78" s="111">
        <f>IF(P78="X",'U 2.1'!F8,NA())</f>
        <v>2</v>
      </c>
      <c r="S78" s="232" t="str">
        <f t="shared" si="3"/>
        <v/>
      </c>
      <c r="T78" s="111">
        <f>IF(P78="X",'U 2.1'!E8,NA())</f>
        <v>2</v>
      </c>
      <c r="U78" s="717"/>
      <c r="V78" s="716"/>
      <c r="W78" s="716"/>
      <c r="X78" s="85">
        <f t="shared" si="0"/>
        <v>2</v>
      </c>
      <c r="Y78" s="85">
        <f t="shared" si="4"/>
        <v>2</v>
      </c>
      <c r="Z78" s="715"/>
      <c r="AB78" s="805"/>
      <c r="AC78" s="806"/>
      <c r="AD78" s="807"/>
    </row>
    <row r="79" spans="1:31" ht="15" customHeight="1" x14ac:dyDescent="0.3">
      <c r="A79" s="30"/>
      <c r="B79" s="743"/>
      <c r="C79" s="577"/>
      <c r="D79" s="577"/>
      <c r="E79" s="577"/>
      <c r="F79" s="747"/>
      <c r="G79" s="740"/>
      <c r="H79" s="419">
        <v>3</v>
      </c>
      <c r="I79" s="420" t="str">
        <f>CONCATENATE($F$77,".",H79)</f>
        <v>U 2.1.3</v>
      </c>
      <c r="J79" s="421" t="str">
        <f>'U 2.1'!C9</f>
        <v>Hitzeinsel-Effekt</v>
      </c>
      <c r="K79" s="422"/>
      <c r="L79" s="422"/>
      <c r="M79" s="422"/>
      <c r="N79" s="509"/>
      <c r="O79" s="514"/>
      <c r="P79" s="192">
        <f>'U 2.1'!D9</f>
        <v>0</v>
      </c>
      <c r="Q79" s="105">
        <f t="shared" si="2"/>
        <v>-0.1</v>
      </c>
      <c r="R79" s="112" t="e">
        <f>IF(P79="X",'U 2.1'!F9,NA())</f>
        <v>#N/A</v>
      </c>
      <c r="S79" s="233">
        <f t="shared" si="3"/>
        <v>2</v>
      </c>
      <c r="T79" s="112" t="e">
        <f>IF(P79="X",'U 2.1'!E9,NA())</f>
        <v>#N/A</v>
      </c>
      <c r="U79" s="717"/>
      <c r="V79" s="716"/>
      <c r="W79" s="716"/>
      <c r="X79" s="85">
        <f t="shared" si="0"/>
        <v>-0.1</v>
      </c>
      <c r="Y79" s="85">
        <f t="shared" si="4"/>
        <v>-0.1</v>
      </c>
      <c r="Z79" s="715"/>
      <c r="AB79" s="805"/>
      <c r="AC79" s="806"/>
      <c r="AD79" s="807"/>
    </row>
    <row r="80" spans="1:31" ht="16.5" customHeight="1" x14ac:dyDescent="0.3">
      <c r="A80" s="30"/>
      <c r="B80" s="743"/>
      <c r="C80" s="577"/>
      <c r="D80" s="577"/>
      <c r="E80" s="577"/>
      <c r="F80" s="745" t="s">
        <v>57</v>
      </c>
      <c r="G80" s="740" t="s">
        <v>16</v>
      </c>
      <c r="H80" s="427">
        <v>1</v>
      </c>
      <c r="I80" s="428" t="str">
        <f>CONCATENATE($F$80,".",H80)</f>
        <v>U 2.2.1</v>
      </c>
      <c r="J80" s="429" t="str">
        <f>'U 2.2'!C7</f>
        <v>Luftschadstoffe und Gerüche</v>
      </c>
      <c r="K80" s="435"/>
      <c r="L80" s="435"/>
      <c r="M80" s="435"/>
      <c r="N80" s="511" t="s">
        <v>416</v>
      </c>
      <c r="O80" s="515"/>
      <c r="P80" s="196" t="str">
        <f>'U 2.2'!D7</f>
        <v>X</v>
      </c>
      <c r="Q80" s="104">
        <f t="shared" si="2"/>
        <v>1</v>
      </c>
      <c r="R80" s="110">
        <f>IF(P80="X",'U 2.2'!F7,NA())</f>
        <v>1</v>
      </c>
      <c r="S80" s="234" t="str">
        <f t="shared" si="3"/>
        <v/>
      </c>
      <c r="T80" s="110">
        <f>IF(P80="X",'U 2.2'!E7,NA())</f>
        <v>2</v>
      </c>
      <c r="U80" s="717">
        <f>IF(V80=W80,NA(),(_xlfn.IFNA(T80,0)+_xlfn.IFNA(T81,0)+_xlfn.IFNA(T82,0)+_xlfn.IFNA(T83,0))/(W80-V80))</f>
        <v>1.3333333333333333</v>
      </c>
      <c r="V80" s="716">
        <f>COUNTIF(T80:T83,NA())</f>
        <v>1</v>
      </c>
      <c r="W80" s="716">
        <v>4</v>
      </c>
      <c r="X80" s="85">
        <f t="shared" si="0"/>
        <v>1</v>
      </c>
      <c r="Y80" s="85">
        <f t="shared" si="4"/>
        <v>2</v>
      </c>
      <c r="Z80" s="715"/>
      <c r="AB80" s="802" t="s">
        <v>445</v>
      </c>
      <c r="AC80" s="803"/>
      <c r="AD80" s="804"/>
    </row>
    <row r="81" spans="1:30" ht="15" customHeight="1" x14ac:dyDescent="0.3">
      <c r="A81" s="30"/>
      <c r="B81" s="743"/>
      <c r="C81" s="577"/>
      <c r="D81" s="577"/>
      <c r="E81" s="577"/>
      <c r="F81" s="746"/>
      <c r="G81" s="740"/>
      <c r="H81" s="408">
        <v>2</v>
      </c>
      <c r="I81" s="409" t="str">
        <f>CONCATENATE($F$80,".",H81)</f>
        <v>U 2.2.2</v>
      </c>
      <c r="J81" s="410" t="str">
        <f>'U 2.2'!C8</f>
        <v>Lärm und Erschütterungen</v>
      </c>
      <c r="K81" s="416"/>
      <c r="L81" s="416"/>
      <c r="M81" s="416"/>
      <c r="N81" s="507" t="s">
        <v>416</v>
      </c>
      <c r="O81" s="508"/>
      <c r="P81" s="191" t="str">
        <f>'U 2.2'!D8</f>
        <v>X</v>
      </c>
      <c r="Q81" s="106">
        <f t="shared" si="2"/>
        <v>1</v>
      </c>
      <c r="R81" s="111">
        <f>IF(P81="X",'U 2.2'!F8,NA())</f>
        <v>1</v>
      </c>
      <c r="S81" s="232" t="str">
        <f t="shared" si="3"/>
        <v/>
      </c>
      <c r="T81" s="111">
        <f>IF(P81="X",'U 2.2'!E8,NA())</f>
        <v>1</v>
      </c>
      <c r="U81" s="717"/>
      <c r="V81" s="716"/>
      <c r="W81" s="716"/>
      <c r="X81" s="85">
        <f t="shared" si="0"/>
        <v>1</v>
      </c>
      <c r="Y81" s="85">
        <f t="shared" si="4"/>
        <v>1</v>
      </c>
      <c r="Z81" s="715"/>
      <c r="AB81" s="799" t="s">
        <v>445</v>
      </c>
      <c r="AC81" s="800"/>
      <c r="AD81" s="801"/>
    </row>
    <row r="82" spans="1:30" ht="15" customHeight="1" x14ac:dyDescent="0.3">
      <c r="A82" s="30"/>
      <c r="B82" s="743"/>
      <c r="C82" s="577"/>
      <c r="D82" s="577"/>
      <c r="E82" s="577"/>
      <c r="F82" s="746"/>
      <c r="G82" s="740"/>
      <c r="H82" s="408">
        <v>3</v>
      </c>
      <c r="I82" s="409" t="str">
        <f>CONCATENATE($F$80,".",H82)</f>
        <v>U 2.2.3</v>
      </c>
      <c r="J82" s="410" t="str">
        <f>'U 2.2'!C9</f>
        <v>Nichtionisierende Strahlung (NIS)</v>
      </c>
      <c r="K82" s="416"/>
      <c r="L82" s="416"/>
      <c r="M82" s="416"/>
      <c r="N82" s="507"/>
      <c r="O82" s="508"/>
      <c r="P82" s="191">
        <f>'U 2.2'!D9</f>
        <v>0</v>
      </c>
      <c r="Q82" s="106">
        <f t="shared" si="2"/>
        <v>-0.1</v>
      </c>
      <c r="R82" s="111" t="e">
        <f>IF(P82="X",'U 2.2'!F9,NA())</f>
        <v>#N/A</v>
      </c>
      <c r="S82" s="232">
        <f t="shared" si="3"/>
        <v>2</v>
      </c>
      <c r="T82" s="111" t="e">
        <f>IF(P82="X",'U 2.2'!E9,NA())</f>
        <v>#N/A</v>
      </c>
      <c r="U82" s="717"/>
      <c r="V82" s="716"/>
      <c r="W82" s="716"/>
      <c r="X82" s="85">
        <f t="shared" ref="X82:X92" si="16">IF(ISNA(R82),-0.1,IF(R82=0,0.1,R82))</f>
        <v>-0.1</v>
      </c>
      <c r="Y82" s="85">
        <f t="shared" si="4"/>
        <v>-0.1</v>
      </c>
      <c r="Z82" s="715"/>
      <c r="AB82" s="799"/>
      <c r="AC82" s="800"/>
      <c r="AD82" s="801"/>
    </row>
    <row r="83" spans="1:30" ht="15" customHeight="1" x14ac:dyDescent="0.3">
      <c r="A83" s="30"/>
      <c r="B83" s="743"/>
      <c r="C83" s="577"/>
      <c r="D83" s="577"/>
      <c r="E83" s="577"/>
      <c r="F83" s="747"/>
      <c r="G83" s="740"/>
      <c r="H83" s="419">
        <v>4</v>
      </c>
      <c r="I83" s="420" t="s">
        <v>332</v>
      </c>
      <c r="J83" s="421" t="str">
        <f>'U 2.2'!C10</f>
        <v>Hitze und Licht</v>
      </c>
      <c r="K83" s="422"/>
      <c r="L83" s="422"/>
      <c r="M83" s="422"/>
      <c r="N83" s="509"/>
      <c r="O83" s="514"/>
      <c r="P83" s="192" t="str">
        <f>'U 2.2'!D10</f>
        <v>X</v>
      </c>
      <c r="Q83" s="105">
        <f t="shared" ref="Q83:Q92" si="17">IF(ISNA(R83),-0.1,IF(R83=0,0.1,R83))</f>
        <v>1</v>
      </c>
      <c r="R83" s="112">
        <f>IF(P83="X",'U 2.2'!F10,NA())</f>
        <v>1</v>
      </c>
      <c r="S83" s="233" t="str">
        <f t="shared" ref="S83:S92" si="18">IF(ISNA(R83),2,"")</f>
        <v/>
      </c>
      <c r="T83" s="112">
        <f>IF(P83="X",'U 2.2'!E10,NA())</f>
        <v>1</v>
      </c>
      <c r="U83" s="717"/>
      <c r="V83" s="716"/>
      <c r="W83" s="716"/>
      <c r="X83" s="85">
        <f t="shared" si="16"/>
        <v>1</v>
      </c>
      <c r="Y83" s="85">
        <f t="shared" ref="Y83:Y92" si="19">IF(ISNA(T83),-0.1,IF(T83=0,0.1,T83))</f>
        <v>1</v>
      </c>
      <c r="Z83" s="715"/>
      <c r="AB83" s="793"/>
      <c r="AC83" s="794"/>
      <c r="AD83" s="795"/>
    </row>
    <row r="84" spans="1:30" ht="15" customHeight="1" x14ac:dyDescent="0.3">
      <c r="A84" s="30"/>
      <c r="B84" s="743"/>
      <c r="C84" s="577"/>
      <c r="D84" s="577"/>
      <c r="E84" s="577"/>
      <c r="F84" s="745" t="s">
        <v>58</v>
      </c>
      <c r="G84" s="740" t="s">
        <v>61</v>
      </c>
      <c r="H84" s="427">
        <v>1</v>
      </c>
      <c r="I84" s="428" t="str">
        <f>CONCATENATE($F$84,".",H84)</f>
        <v>U 2.3.1</v>
      </c>
      <c r="J84" s="429" t="str">
        <f>'U 2.3'!C7</f>
        <v>Qualitative/stoffliche Auswirkungen auf Oberflächen- und Grundwasser</v>
      </c>
      <c r="K84" s="435"/>
      <c r="L84" s="435"/>
      <c r="M84" s="435"/>
      <c r="N84" s="511"/>
      <c r="O84" s="515"/>
      <c r="P84" s="191" t="str">
        <f>'U 2.3'!D7</f>
        <v>X</v>
      </c>
      <c r="Q84" s="107">
        <f t="shared" si="17"/>
        <v>1</v>
      </c>
      <c r="R84" s="111">
        <f>IF(P84="X",'U 2.3'!F7,NA())</f>
        <v>1</v>
      </c>
      <c r="S84" s="232" t="str">
        <f t="shared" si="18"/>
        <v/>
      </c>
      <c r="T84" s="111">
        <f>IF(P84="X",'U 2.3'!E7,NA())</f>
        <v>1</v>
      </c>
      <c r="U84" s="717">
        <f>IF(V84=W84,NA(),(_xlfn.IFNA(T84,0)+_xlfn.IFNA(T85,0)+_xlfn.IFNA(T86,0))/(W84-V84))</f>
        <v>1</v>
      </c>
      <c r="V84" s="716">
        <f>COUNTIF(T84:T86,NA())</f>
        <v>2</v>
      </c>
      <c r="W84" s="716">
        <v>3</v>
      </c>
      <c r="X84" s="85">
        <f t="shared" si="16"/>
        <v>1</v>
      </c>
      <c r="Y84" s="85">
        <f t="shared" si="19"/>
        <v>1</v>
      </c>
      <c r="Z84" s="715"/>
      <c r="AB84" s="802"/>
      <c r="AC84" s="803"/>
      <c r="AD84" s="804"/>
    </row>
    <row r="85" spans="1:30" ht="15" customHeight="1" x14ac:dyDescent="0.3">
      <c r="A85" s="30"/>
      <c r="B85" s="743"/>
      <c r="C85" s="577"/>
      <c r="D85" s="577"/>
      <c r="E85" s="577"/>
      <c r="F85" s="746"/>
      <c r="G85" s="740"/>
      <c r="H85" s="408">
        <v>2</v>
      </c>
      <c r="I85" s="409" t="str">
        <f>CONCATENATE($F$84,".",H85)</f>
        <v>U 2.3.2</v>
      </c>
      <c r="J85" s="410" t="str">
        <f>'U 2.3'!C8</f>
        <v>Speichervolumen, Gewässerraum, Durchfluss und Wasserkreislauf</v>
      </c>
      <c r="K85" s="416"/>
      <c r="L85" s="416"/>
      <c r="M85" s="416"/>
      <c r="N85" s="507"/>
      <c r="O85" s="508"/>
      <c r="P85" s="191">
        <f>'U 2.3'!D8</f>
        <v>0</v>
      </c>
      <c r="Q85" s="107">
        <f t="shared" si="17"/>
        <v>-0.1</v>
      </c>
      <c r="R85" s="111" t="e">
        <f>IF(P85="X",'U 2.3'!F8,NA())</f>
        <v>#N/A</v>
      </c>
      <c r="S85" s="232">
        <f t="shared" si="18"/>
        <v>2</v>
      </c>
      <c r="T85" s="111" t="e">
        <f>IF(P85="X",'U 2.3'!E8,NA())</f>
        <v>#N/A</v>
      </c>
      <c r="U85" s="717"/>
      <c r="V85" s="716"/>
      <c r="W85" s="716"/>
      <c r="X85" s="85">
        <f t="shared" si="16"/>
        <v>-0.1</v>
      </c>
      <c r="Y85" s="85">
        <f t="shared" si="19"/>
        <v>-0.1</v>
      </c>
      <c r="Z85" s="715"/>
      <c r="AB85" s="799"/>
      <c r="AC85" s="800"/>
      <c r="AD85" s="801"/>
    </row>
    <row r="86" spans="1:30" ht="15" customHeight="1" x14ac:dyDescent="0.3">
      <c r="A86" s="30"/>
      <c r="B86" s="743"/>
      <c r="C86" s="577"/>
      <c r="D86" s="577"/>
      <c r="E86" s="577"/>
      <c r="F86" s="747"/>
      <c r="G86" s="740"/>
      <c r="H86" s="419">
        <v>3</v>
      </c>
      <c r="I86" s="420" t="str">
        <f>CONCATENATE($F$84,".",H86)</f>
        <v>U 2.3.3</v>
      </c>
      <c r="J86" s="421" t="str">
        <f>'U 2.3'!C9</f>
        <v>Wasserverbrauch und Wasserbezug</v>
      </c>
      <c r="K86" s="422"/>
      <c r="L86" s="422"/>
      <c r="M86" s="422"/>
      <c r="N86" s="509"/>
      <c r="O86" s="514"/>
      <c r="P86" s="192">
        <f>'U 2.3'!D9</f>
        <v>0</v>
      </c>
      <c r="Q86" s="108">
        <f t="shared" si="17"/>
        <v>-0.1</v>
      </c>
      <c r="R86" s="112" t="e">
        <f>IF(P86="X",'U 2.3'!F9,NA())</f>
        <v>#N/A</v>
      </c>
      <c r="S86" s="233">
        <f t="shared" si="18"/>
        <v>2</v>
      </c>
      <c r="T86" s="112" t="e">
        <f>IF(P86="X",'U 2.3'!E9,NA())</f>
        <v>#N/A</v>
      </c>
      <c r="U86" s="717"/>
      <c r="V86" s="716"/>
      <c r="W86" s="716"/>
      <c r="X86" s="85">
        <f t="shared" si="16"/>
        <v>-0.1</v>
      </c>
      <c r="Y86" s="85">
        <f t="shared" si="19"/>
        <v>-0.1</v>
      </c>
      <c r="Z86" s="715"/>
      <c r="AB86" s="793"/>
      <c r="AC86" s="794"/>
      <c r="AD86" s="795"/>
    </row>
    <row r="87" spans="1:30" ht="15" customHeight="1" x14ac:dyDescent="0.3">
      <c r="A87" s="30"/>
      <c r="B87" s="743"/>
      <c r="C87" s="577"/>
      <c r="D87" s="577"/>
      <c r="E87" s="577"/>
      <c r="F87" s="748" t="s">
        <v>60</v>
      </c>
      <c r="G87" s="740" t="s">
        <v>62</v>
      </c>
      <c r="H87" s="427">
        <v>1</v>
      </c>
      <c r="I87" s="428" t="str">
        <f>CONCATENATE($F$87,".",H87)</f>
        <v>U 2.4.1</v>
      </c>
      <c r="J87" s="429" t="str">
        <f>'U 2.4'!C7</f>
        <v>Erhalt und Aufwertung von Natur- und Landschaftselementen</v>
      </c>
      <c r="K87" s="435"/>
      <c r="L87" s="435"/>
      <c r="M87" s="435"/>
      <c r="N87" s="511"/>
      <c r="O87" s="515"/>
      <c r="P87" s="196" t="str">
        <f>'U 2.4'!D7</f>
        <v>X</v>
      </c>
      <c r="Q87" s="104">
        <f t="shared" si="17"/>
        <v>0.1</v>
      </c>
      <c r="R87" s="110">
        <f>IF(P87="X",'U 2.4'!F7,NA())</f>
        <v>0</v>
      </c>
      <c r="S87" s="234" t="str">
        <f t="shared" si="18"/>
        <v/>
      </c>
      <c r="T87" s="110">
        <f>IF(P87="X",'U 2.4'!E7,NA())</f>
        <v>1</v>
      </c>
      <c r="U87" s="717">
        <f>IF(V87=W87,NA(),(_xlfn.IFNA(T87,0)+_xlfn.IFNA(T88,0)+_xlfn.IFNA(T89,0))/(W87-V87))</f>
        <v>1</v>
      </c>
      <c r="V87" s="716">
        <f>COUNTIF(T87:T89,NA())</f>
        <v>0</v>
      </c>
      <c r="W87" s="716">
        <v>3</v>
      </c>
      <c r="X87" s="85">
        <f t="shared" si="16"/>
        <v>0.1</v>
      </c>
      <c r="Y87" s="85">
        <f t="shared" si="19"/>
        <v>1</v>
      </c>
      <c r="Z87" s="715"/>
      <c r="AB87" s="802"/>
      <c r="AC87" s="803"/>
      <c r="AD87" s="804"/>
    </row>
    <row r="88" spans="1:30" ht="15" customHeight="1" x14ac:dyDescent="0.3">
      <c r="A88" s="30"/>
      <c r="B88" s="743"/>
      <c r="C88" s="577"/>
      <c r="D88" s="577"/>
      <c r="E88" s="577"/>
      <c r="F88" s="749"/>
      <c r="G88" s="740"/>
      <c r="H88" s="408">
        <v>2</v>
      </c>
      <c r="I88" s="409" t="str">
        <f>CONCATENATE($F$87,".",H88)</f>
        <v>U 2.4.2</v>
      </c>
      <c r="J88" s="410" t="str">
        <f>'U 2.4'!C8</f>
        <v>Verbindungskorridore</v>
      </c>
      <c r="K88" s="416"/>
      <c r="L88" s="416"/>
      <c r="M88" s="416"/>
      <c r="N88" s="507" t="s">
        <v>416</v>
      </c>
      <c r="O88" s="508"/>
      <c r="P88" s="191" t="str">
        <f>'U 2.4'!D8</f>
        <v>X</v>
      </c>
      <c r="Q88" s="106">
        <f t="shared" si="17"/>
        <v>2</v>
      </c>
      <c r="R88" s="111">
        <f>IF(P88="X",'U 2.4'!F8,NA())</f>
        <v>2</v>
      </c>
      <c r="S88" s="232" t="str">
        <f t="shared" si="18"/>
        <v/>
      </c>
      <c r="T88" s="111">
        <f>IF(P88="X",'U 2.4'!E8,NA())</f>
        <v>1</v>
      </c>
      <c r="U88" s="717"/>
      <c r="V88" s="716"/>
      <c r="W88" s="716"/>
      <c r="X88" s="85">
        <f t="shared" si="16"/>
        <v>2</v>
      </c>
      <c r="Y88" s="85">
        <f t="shared" si="19"/>
        <v>1</v>
      </c>
      <c r="Z88" s="715"/>
      <c r="AB88" s="799" t="s">
        <v>447</v>
      </c>
      <c r="AC88" s="800"/>
      <c r="AD88" s="801"/>
    </row>
    <row r="89" spans="1:30" ht="15" customHeight="1" x14ac:dyDescent="0.3">
      <c r="A89" s="30"/>
      <c r="B89" s="743"/>
      <c r="C89" s="577"/>
      <c r="D89" s="582"/>
      <c r="E89" s="582"/>
      <c r="F89" s="750"/>
      <c r="G89" s="740"/>
      <c r="H89" s="419">
        <v>3</v>
      </c>
      <c r="I89" s="420" t="str">
        <f>CONCATENATE($F$87,".",H89)</f>
        <v>U 2.4.3</v>
      </c>
      <c r="J89" s="421" t="str">
        <f>'U 2.4'!C9</f>
        <v>Invasive Pflanzen und Neophyten</v>
      </c>
      <c r="K89" s="438"/>
      <c r="L89" s="438"/>
      <c r="M89" s="438"/>
      <c r="N89" s="509"/>
      <c r="O89" s="514"/>
      <c r="P89" s="192" t="str">
        <f>'U 2.4'!D9</f>
        <v>X</v>
      </c>
      <c r="Q89" s="105">
        <f t="shared" si="17"/>
        <v>0.1</v>
      </c>
      <c r="R89" s="112">
        <f>IF(P89="X",'U 2.4'!F9,NA())</f>
        <v>0</v>
      </c>
      <c r="S89" s="233" t="str">
        <f t="shared" si="18"/>
        <v/>
      </c>
      <c r="T89" s="112">
        <f>IF(P89="X",'U 2.4'!E9,NA())</f>
        <v>1</v>
      </c>
      <c r="U89" s="717"/>
      <c r="V89" s="716"/>
      <c r="W89" s="716"/>
      <c r="X89" s="85">
        <f t="shared" si="16"/>
        <v>0.1</v>
      </c>
      <c r="Y89" s="85">
        <f t="shared" si="19"/>
        <v>1</v>
      </c>
      <c r="Z89" s="715"/>
      <c r="AB89" s="793"/>
      <c r="AC89" s="794"/>
      <c r="AD89" s="795"/>
    </row>
    <row r="90" spans="1:30" ht="15" customHeight="1" x14ac:dyDescent="0.3">
      <c r="A90" s="30"/>
      <c r="B90" s="743"/>
      <c r="C90" s="577"/>
      <c r="D90" s="558" t="s">
        <v>9</v>
      </c>
      <c r="E90" s="558" t="s">
        <v>17</v>
      </c>
      <c r="F90" s="745" t="s">
        <v>63</v>
      </c>
      <c r="G90" s="740" t="s">
        <v>66</v>
      </c>
      <c r="H90" s="427">
        <v>1</v>
      </c>
      <c r="I90" s="428" t="str">
        <f>CONCATENATE($F$90,".",H90)</f>
        <v>U 3.1.1</v>
      </c>
      <c r="J90" s="429" t="str">
        <f>'U 3.1'!C7</f>
        <v>Risiken durch Naturgefahren</v>
      </c>
      <c r="K90" s="435"/>
      <c r="L90" s="435"/>
      <c r="M90" s="435"/>
      <c r="N90" s="511"/>
      <c r="O90" s="515"/>
      <c r="P90" s="196" t="str">
        <f>'U 3.1'!D7</f>
        <v>X</v>
      </c>
      <c r="Q90" s="104">
        <f t="shared" si="17"/>
        <v>1</v>
      </c>
      <c r="R90" s="110">
        <f>IF(P90="X",'U 3.1'!F7,NA())</f>
        <v>1</v>
      </c>
      <c r="S90" s="234" t="str">
        <f t="shared" si="18"/>
        <v/>
      </c>
      <c r="T90" s="110">
        <f>IF(P90="X",'U 3.1'!E7,NA())</f>
        <v>2</v>
      </c>
      <c r="U90" s="717">
        <f>IF(V90=W90,NA(),(_xlfn.IFNA(T90,0)+_xlfn.IFNA(T91,0))/(W90-V90))</f>
        <v>2</v>
      </c>
      <c r="V90" s="716">
        <f>COUNTIF(T90:T91,NA())</f>
        <v>1</v>
      </c>
      <c r="W90" s="716">
        <v>2</v>
      </c>
      <c r="X90" s="85">
        <f t="shared" si="16"/>
        <v>1</v>
      </c>
      <c r="Y90" s="85">
        <f t="shared" si="19"/>
        <v>2</v>
      </c>
      <c r="Z90" s="715"/>
      <c r="AB90" s="802"/>
      <c r="AC90" s="803"/>
      <c r="AD90" s="804"/>
    </row>
    <row r="91" spans="1:30" ht="15" customHeight="1" x14ac:dyDescent="0.3">
      <c r="A91" s="30"/>
      <c r="B91" s="743"/>
      <c r="C91" s="577"/>
      <c r="D91" s="751"/>
      <c r="E91" s="751"/>
      <c r="F91" s="747"/>
      <c r="G91" s="740"/>
      <c r="H91" s="419">
        <v>2</v>
      </c>
      <c r="I91" s="420" t="str">
        <f>CONCATENATE($F$90,".",H91)</f>
        <v>U 3.1.2</v>
      </c>
      <c r="J91" s="421" t="str">
        <f>'U 3.1'!C8</f>
        <v>Einflüsse des Klimawandels</v>
      </c>
      <c r="K91" s="422"/>
      <c r="L91" s="422"/>
      <c r="M91" s="422"/>
      <c r="N91" s="509"/>
      <c r="O91" s="514"/>
      <c r="P91" s="192">
        <f>'U 3.1'!D8</f>
        <v>0</v>
      </c>
      <c r="Q91" s="105">
        <f t="shared" si="17"/>
        <v>-0.1</v>
      </c>
      <c r="R91" s="112" t="e">
        <f>IF(P91="X",'U 3.1'!F8,NA())</f>
        <v>#N/A</v>
      </c>
      <c r="S91" s="233">
        <f t="shared" si="18"/>
        <v>2</v>
      </c>
      <c r="T91" s="112" t="e">
        <f>IF(P91="X",'U 3.1'!E8,NA())</f>
        <v>#N/A</v>
      </c>
      <c r="U91" s="717"/>
      <c r="V91" s="716"/>
      <c r="W91" s="716"/>
      <c r="X91" s="85">
        <f t="shared" si="16"/>
        <v>-0.1</v>
      </c>
      <c r="Y91" s="85">
        <f t="shared" si="19"/>
        <v>-0.1</v>
      </c>
      <c r="Z91" s="715"/>
      <c r="AB91" s="793"/>
      <c r="AC91" s="794"/>
      <c r="AD91" s="795"/>
    </row>
    <row r="92" spans="1:30" ht="15.6" customHeight="1" thickBot="1" x14ac:dyDescent="0.35">
      <c r="A92" s="30"/>
      <c r="B92" s="744"/>
      <c r="C92" s="578"/>
      <c r="D92" s="560"/>
      <c r="E92" s="560"/>
      <c r="F92" s="204" t="s">
        <v>65</v>
      </c>
      <c r="G92" s="486" t="s">
        <v>67</v>
      </c>
      <c r="H92" s="450">
        <v>1</v>
      </c>
      <c r="I92" s="451" t="str">
        <f>CONCATENATE($F$92,".",H92)</f>
        <v>U 3.2.1</v>
      </c>
      <c r="J92" s="452" t="str">
        <f>'U 3.2'!C7</f>
        <v>Störfälle und Gefahrengüter</v>
      </c>
      <c r="K92" s="453"/>
      <c r="L92" s="453"/>
      <c r="M92" s="453"/>
      <c r="N92" s="516"/>
      <c r="O92" s="517"/>
      <c r="P92" s="198" t="str">
        <f>'U 3.2'!D7</f>
        <v>X</v>
      </c>
      <c r="Q92" s="202">
        <f t="shared" si="17"/>
        <v>1</v>
      </c>
      <c r="R92" s="203">
        <f>IF(P92="X",'U 3.2'!F7,NA())</f>
        <v>1</v>
      </c>
      <c r="S92" s="236" t="str">
        <f t="shared" si="18"/>
        <v/>
      </c>
      <c r="T92" s="203">
        <f>IF(P92="X",'U 3.2'!E7,NA())</f>
        <v>1</v>
      </c>
      <c r="U92" s="484">
        <f>AVERAGE(T92:T92)</f>
        <v>1</v>
      </c>
      <c r="V92" s="483">
        <f>COUNTIF(T92,NA())</f>
        <v>0</v>
      </c>
      <c r="W92" s="483">
        <v>1</v>
      </c>
      <c r="X92" s="85">
        <f t="shared" si="16"/>
        <v>1</v>
      </c>
      <c r="Y92" s="85">
        <f t="shared" si="19"/>
        <v>1</v>
      </c>
      <c r="Z92" s="715"/>
      <c r="AB92" s="796"/>
      <c r="AC92" s="797"/>
      <c r="AD92" s="798"/>
    </row>
    <row r="93" spans="1:30" x14ac:dyDescent="0.3">
      <c r="H93" s="44"/>
      <c r="I93" s="44"/>
      <c r="J93" s="45"/>
      <c r="K93" s="45"/>
      <c r="L93" s="45"/>
      <c r="M93" s="45"/>
      <c r="N93" s="45"/>
      <c r="O93" s="45"/>
      <c r="AD93" s="44"/>
    </row>
    <row r="94" spans="1:30" x14ac:dyDescent="0.3">
      <c r="B94" s="399"/>
      <c r="C94" s="399"/>
      <c r="D94" s="399"/>
      <c r="E94" s="399"/>
      <c r="F94" s="399"/>
      <c r="G94" s="399"/>
      <c r="H94" s="399"/>
      <c r="I94" s="386"/>
      <c r="J94" s="399"/>
      <c r="K94" s="399"/>
      <c r="L94" s="399"/>
      <c r="M94" s="399"/>
      <c r="N94" s="399"/>
      <c r="O94" s="399"/>
      <c r="P94" s="399"/>
      <c r="Q94" s="399"/>
      <c r="R94" s="399"/>
      <c r="S94" s="399"/>
      <c r="T94" s="399"/>
      <c r="U94" s="399"/>
      <c r="V94" s="399"/>
      <c r="W94" s="399"/>
      <c r="X94" s="399"/>
      <c r="Y94" s="399"/>
      <c r="Z94" s="399"/>
      <c r="AA94" s="399"/>
      <c r="AB94" s="376"/>
      <c r="AC94" s="376"/>
      <c r="AD94" s="326"/>
    </row>
    <row r="95" spans="1:30" x14ac:dyDescent="0.3">
      <c r="B95" s="399"/>
      <c r="C95" s="399"/>
      <c r="D95" s="399"/>
      <c r="E95" s="399"/>
      <c r="F95" s="399"/>
      <c r="G95" s="399"/>
      <c r="H95" s="399"/>
      <c r="I95" s="386"/>
      <c r="J95" s="399"/>
      <c r="K95" s="399"/>
      <c r="L95" s="399"/>
      <c r="M95" s="399"/>
      <c r="N95" s="399"/>
      <c r="O95" s="399"/>
      <c r="P95" s="399"/>
      <c r="Q95" s="399"/>
      <c r="R95" s="399"/>
      <c r="S95" s="399"/>
      <c r="T95" s="399"/>
      <c r="U95" s="399"/>
      <c r="V95" s="399"/>
      <c r="W95" s="399"/>
      <c r="X95" s="399"/>
      <c r="Y95" s="399"/>
      <c r="Z95" s="399"/>
      <c r="AA95" s="399"/>
      <c r="AB95" s="404"/>
      <c r="AC95" s="404"/>
      <c r="AD95" s="404"/>
    </row>
    <row r="96" spans="1:30" x14ac:dyDescent="0.3">
      <c r="AB96" s="376"/>
      <c r="AC96" s="376"/>
      <c r="AD96" s="326"/>
    </row>
    <row r="97" spans="28:30" x14ac:dyDescent="0.3">
      <c r="AB97" s="376"/>
      <c r="AC97" s="376"/>
      <c r="AD97" s="326"/>
    </row>
  </sheetData>
  <mergeCells count="249">
    <mergeCell ref="B1:G2"/>
    <mergeCell ref="N9:O9"/>
    <mergeCell ref="B16:C17"/>
    <mergeCell ref="D16:E17"/>
    <mergeCell ref="F16:G17"/>
    <mergeCell ref="H16:J17"/>
    <mergeCell ref="K16:M16"/>
    <mergeCell ref="N16:O16"/>
    <mergeCell ref="AB16:AD17"/>
    <mergeCell ref="B18:B25"/>
    <mergeCell ref="C18:C25"/>
    <mergeCell ref="D18:D25"/>
    <mergeCell ref="E18:E25"/>
    <mergeCell ref="F18:F20"/>
    <mergeCell ref="G18:G20"/>
    <mergeCell ref="U18:U20"/>
    <mergeCell ref="V18:V20"/>
    <mergeCell ref="W18:W20"/>
    <mergeCell ref="AB22:AD22"/>
    <mergeCell ref="AB23:AD23"/>
    <mergeCell ref="F24:F25"/>
    <mergeCell ref="G24:G25"/>
    <mergeCell ref="U24:U25"/>
    <mergeCell ref="V24:V25"/>
    <mergeCell ref="W24:W25"/>
    <mergeCell ref="AB24:AD24"/>
    <mergeCell ref="AB25:AD25"/>
    <mergeCell ref="Z18:Z25"/>
    <mergeCell ref="AB18:AD18"/>
    <mergeCell ref="AB19:AD19"/>
    <mergeCell ref="AB20:AD20"/>
    <mergeCell ref="F21:F23"/>
    <mergeCell ref="G21:G23"/>
    <mergeCell ref="U21:U23"/>
    <mergeCell ref="V21:V23"/>
    <mergeCell ref="W21:W23"/>
    <mergeCell ref="AB21:AD21"/>
    <mergeCell ref="U26:U27"/>
    <mergeCell ref="V26:V27"/>
    <mergeCell ref="W26:W27"/>
    <mergeCell ref="Z26:Z47"/>
    <mergeCell ref="AB26:AD26"/>
    <mergeCell ref="AB27:AD27"/>
    <mergeCell ref="U28:U30"/>
    <mergeCell ref="V28:V30"/>
    <mergeCell ref="W28:W30"/>
    <mergeCell ref="AB28:AD28"/>
    <mergeCell ref="AB29:AD29"/>
    <mergeCell ref="AB30:AD30"/>
    <mergeCell ref="AB36:AD36"/>
    <mergeCell ref="W43:W45"/>
    <mergeCell ref="AB43:AD43"/>
    <mergeCell ref="AB44:AD44"/>
    <mergeCell ref="AB45:AD45"/>
    <mergeCell ref="U34:U35"/>
    <mergeCell ref="V34:V35"/>
    <mergeCell ref="W34:W35"/>
    <mergeCell ref="AB34:AD34"/>
    <mergeCell ref="AB35:AD35"/>
    <mergeCell ref="F31:F33"/>
    <mergeCell ref="G31:G33"/>
    <mergeCell ref="U31:U33"/>
    <mergeCell ref="V31:V33"/>
    <mergeCell ref="W31:W33"/>
    <mergeCell ref="AB31:AD31"/>
    <mergeCell ref="AB32:AD32"/>
    <mergeCell ref="AB33:AD33"/>
    <mergeCell ref="U39:U42"/>
    <mergeCell ref="V39:V42"/>
    <mergeCell ref="W39:W42"/>
    <mergeCell ref="AB39:AD39"/>
    <mergeCell ref="AB40:AD40"/>
    <mergeCell ref="AB41:AD41"/>
    <mergeCell ref="AB42:AD42"/>
    <mergeCell ref="F37:F38"/>
    <mergeCell ref="G37:G38"/>
    <mergeCell ref="U37:U38"/>
    <mergeCell ref="V37:V38"/>
    <mergeCell ref="W37:W38"/>
    <mergeCell ref="AB37:AD37"/>
    <mergeCell ref="AB38:AD38"/>
    <mergeCell ref="U46:U47"/>
    <mergeCell ref="V46:V47"/>
    <mergeCell ref="W46:W47"/>
    <mergeCell ref="AB46:AD46"/>
    <mergeCell ref="F43:F45"/>
    <mergeCell ref="G43:G45"/>
    <mergeCell ref="U43:U45"/>
    <mergeCell ref="V43:V45"/>
    <mergeCell ref="AB47:AD47"/>
    <mergeCell ref="B48:B64"/>
    <mergeCell ref="C48:C64"/>
    <mergeCell ref="D48:D52"/>
    <mergeCell ref="E48:E52"/>
    <mergeCell ref="F48:F50"/>
    <mergeCell ref="G48:G50"/>
    <mergeCell ref="U48:U50"/>
    <mergeCell ref="V48:V50"/>
    <mergeCell ref="W48:W50"/>
    <mergeCell ref="W60:W61"/>
    <mergeCell ref="W62:W64"/>
    <mergeCell ref="D43:D47"/>
    <mergeCell ref="E43:E47"/>
    <mergeCell ref="B26:B47"/>
    <mergeCell ref="C26:C47"/>
    <mergeCell ref="D26:D33"/>
    <mergeCell ref="E26:E33"/>
    <mergeCell ref="F26:F27"/>
    <mergeCell ref="G26:G27"/>
    <mergeCell ref="D34:D42"/>
    <mergeCell ref="E34:E42"/>
    <mergeCell ref="F46:F47"/>
    <mergeCell ref="G46:G47"/>
    <mergeCell ref="F39:F42"/>
    <mergeCell ref="G39:G42"/>
    <mergeCell ref="F34:F35"/>
    <mergeCell ref="G34:G35"/>
    <mergeCell ref="F28:F30"/>
    <mergeCell ref="G28:G30"/>
    <mergeCell ref="AB52:AD52"/>
    <mergeCell ref="D53:D61"/>
    <mergeCell ref="E53:E61"/>
    <mergeCell ref="F53:F55"/>
    <mergeCell ref="G53:G55"/>
    <mergeCell ref="U53:U55"/>
    <mergeCell ref="V53:V55"/>
    <mergeCell ref="W53:W55"/>
    <mergeCell ref="AB53:AD53"/>
    <mergeCell ref="AB54:AD54"/>
    <mergeCell ref="Z48:Z64"/>
    <mergeCell ref="AB48:AD48"/>
    <mergeCell ref="AB49:AD49"/>
    <mergeCell ref="AB50:AD50"/>
    <mergeCell ref="F51:F52"/>
    <mergeCell ref="G51:G52"/>
    <mergeCell ref="U51:U52"/>
    <mergeCell ref="V51:V52"/>
    <mergeCell ref="W51:W52"/>
    <mergeCell ref="AB51:AD51"/>
    <mergeCell ref="F60:F61"/>
    <mergeCell ref="G60:G61"/>
    <mergeCell ref="U60:U61"/>
    <mergeCell ref="V60:V61"/>
    <mergeCell ref="AB60:AD60"/>
    <mergeCell ref="AB61:AD61"/>
    <mergeCell ref="AB55:AD55"/>
    <mergeCell ref="F56:F59"/>
    <mergeCell ref="G56:G59"/>
    <mergeCell ref="U56:U59"/>
    <mergeCell ref="V56:V59"/>
    <mergeCell ref="W56:W59"/>
    <mergeCell ref="AB56:AD56"/>
    <mergeCell ref="AB57:AD57"/>
    <mergeCell ref="AB58:AD59"/>
    <mergeCell ref="AB62:AD62"/>
    <mergeCell ref="AB63:AD63"/>
    <mergeCell ref="AB64:AD64"/>
    <mergeCell ref="B65:B92"/>
    <mergeCell ref="C65:C92"/>
    <mergeCell ref="D65:D76"/>
    <mergeCell ref="E65:E76"/>
    <mergeCell ref="F65:F67"/>
    <mergeCell ref="G65:G67"/>
    <mergeCell ref="D62:D64"/>
    <mergeCell ref="E62:E64"/>
    <mergeCell ref="F62:F64"/>
    <mergeCell ref="G62:G64"/>
    <mergeCell ref="U62:U64"/>
    <mergeCell ref="V62:V64"/>
    <mergeCell ref="U65:U67"/>
    <mergeCell ref="V65:V67"/>
    <mergeCell ref="W65:W67"/>
    <mergeCell ref="Z65:Z92"/>
    <mergeCell ref="AB65:AD65"/>
    <mergeCell ref="AB66:AD66"/>
    <mergeCell ref="AB67:AD67"/>
    <mergeCell ref="W77:W79"/>
    <mergeCell ref="AB77:AD77"/>
    <mergeCell ref="F74:F76"/>
    <mergeCell ref="G74:G76"/>
    <mergeCell ref="U74:U76"/>
    <mergeCell ref="V74:V76"/>
    <mergeCell ref="W74:W76"/>
    <mergeCell ref="AB74:AD74"/>
    <mergeCell ref="AB75:AD75"/>
    <mergeCell ref="AB76:AD76"/>
    <mergeCell ref="F72:F73"/>
    <mergeCell ref="G72:G73"/>
    <mergeCell ref="F70:F71"/>
    <mergeCell ref="G70:G71"/>
    <mergeCell ref="U70:U71"/>
    <mergeCell ref="V70:V71"/>
    <mergeCell ref="W70:W71"/>
    <mergeCell ref="AB70:AD70"/>
    <mergeCell ref="AB71:AD71"/>
    <mergeCell ref="F68:F69"/>
    <mergeCell ref="G68:G69"/>
    <mergeCell ref="U68:U69"/>
    <mergeCell ref="V68:V69"/>
    <mergeCell ref="W68:W69"/>
    <mergeCell ref="AB68:AD69"/>
    <mergeCell ref="F84:F86"/>
    <mergeCell ref="G84:G86"/>
    <mergeCell ref="U84:U86"/>
    <mergeCell ref="V84:V86"/>
    <mergeCell ref="U72:U73"/>
    <mergeCell ref="V72:V73"/>
    <mergeCell ref="W72:W73"/>
    <mergeCell ref="AB72:AD72"/>
    <mergeCell ref="AB73:AD73"/>
    <mergeCell ref="AB79:AD79"/>
    <mergeCell ref="F80:F83"/>
    <mergeCell ref="G80:G83"/>
    <mergeCell ref="U80:U83"/>
    <mergeCell ref="V80:V83"/>
    <mergeCell ref="W80:W83"/>
    <mergeCell ref="AB80:AD80"/>
    <mergeCell ref="AB81:AD81"/>
    <mergeCell ref="AB82:AD82"/>
    <mergeCell ref="AB83:AD83"/>
    <mergeCell ref="F77:F79"/>
    <mergeCell ref="G77:G79"/>
    <mergeCell ref="U77:U79"/>
    <mergeCell ref="V77:V79"/>
    <mergeCell ref="AB78:AD78"/>
    <mergeCell ref="AB91:AD91"/>
    <mergeCell ref="AB92:AD92"/>
    <mergeCell ref="AB88:AD88"/>
    <mergeCell ref="AB89:AD89"/>
    <mergeCell ref="D90:D92"/>
    <mergeCell ref="E90:E92"/>
    <mergeCell ref="F90:F91"/>
    <mergeCell ref="G90:G91"/>
    <mergeCell ref="U90:U91"/>
    <mergeCell ref="V90:V91"/>
    <mergeCell ref="W90:W91"/>
    <mergeCell ref="AB90:AD90"/>
    <mergeCell ref="D77:D89"/>
    <mergeCell ref="E77:E89"/>
    <mergeCell ref="W84:W86"/>
    <mergeCell ref="AB84:AD84"/>
    <mergeCell ref="AB85:AD85"/>
    <mergeCell ref="AB86:AD86"/>
    <mergeCell ref="F87:F89"/>
    <mergeCell ref="G87:G89"/>
    <mergeCell ref="U87:U89"/>
    <mergeCell ref="V87:V89"/>
    <mergeCell ref="W87:W89"/>
    <mergeCell ref="AB87:AD87"/>
  </mergeCells>
  <dataValidations count="2">
    <dataValidation type="list" allowBlank="1" showInputMessage="1" showErrorMessage="1" sqref="K18:M92">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3:E47 E34 F43:G43 F46:G46 F34:G39"/>
  </dataValidations>
  <printOptions horizontalCentered="1" verticalCentered="1"/>
  <pageMargins left="0.70866141732283472" right="0.70866141732283472" top="1.299212598425197" bottom="0.74803149606299213" header="0.31496062992125984" footer="0.31496062992125984"/>
  <pageSetup paperSize="8" scale="78" orientation="portrait" r:id="rId1"/>
  <headerFooter>
    <oddHeader>&amp;L&amp;"Arial Narrow,Normal"&amp;9SNBS Infrastruktur&amp;C&amp;"Arial Narrow,Normal"&amp;9Bewertungstool V1.0
&amp;R&amp;"Arial Narrow,Normal"&amp;G</oddHeader>
    <oddFooter>&amp;L&amp;"Arial Narrow,Normal"&amp;8&amp;F&amp;C&amp;"Arial Narrow,Normal"&amp;8&amp;P/&amp;N&amp;R&amp;"Arial Narrow,Normal"&amp;8&amp;D</oddFooter>
  </headerFooter>
  <rowBreaks count="2" manualBreakCount="2">
    <brk id="47" min="1" max="28" man="1"/>
    <brk id="64" min="1" max="28"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66641FB8-3688-4E76-973A-564D4D76503D}">
            <xm:f>NOT(ISERROR(SEARCH("-",N18)))</xm:f>
            <xm:f>"-"</xm:f>
            <x14:dxf>
              <fill>
                <patternFill>
                  <bgColor rgb="FFF8A45E"/>
                </patternFill>
              </fill>
            </x14:dxf>
          </x14:cfRule>
          <x14:cfRule type="containsText" priority="2" operator="containsText" id="{E7F6FD8B-940B-49B3-B84B-0C47949FF530}">
            <xm:f>NOT(ISERROR(SEARCH("+",N18)))</xm:f>
            <xm:f>"+"</xm:f>
            <x14:dxf>
              <fill>
                <patternFill>
                  <bgColor rgb="FF92D050"/>
                </patternFill>
              </fill>
            </x14:dxf>
          </x14:cfRule>
          <xm:sqref>N18:O92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opLeftCell="H1" zoomScale="120" zoomScaleNormal="120" zoomScalePageLayoutView="70" workbookViewId="0">
      <selection activeCell="AB32" sqref="AB32:AD32"/>
    </sheetView>
  </sheetViews>
  <sheetFormatPr baseColWidth="10" defaultColWidth="10.85546875" defaultRowHeight="16.5" outlineLevelRow="1" outlineLevelCol="1" x14ac:dyDescent="0.3"/>
  <cols>
    <col min="1" max="1" width="2.5703125" style="25" hidden="1" customWidth="1" outlineLevel="1"/>
    <col min="2" max="2" width="7.140625" style="25" hidden="1" customWidth="1" outlineLevel="1"/>
    <col min="3" max="3" width="14" style="25" hidden="1" customWidth="1" outlineLevel="1"/>
    <col min="4" max="4" width="5.5703125" style="25" hidden="1" customWidth="1" outlineLevel="1"/>
    <col min="5" max="5" width="19.5703125" style="25" hidden="1" customWidth="1" outlineLevel="1"/>
    <col min="6" max="6" width="7.7109375" style="25" hidden="1" customWidth="1" outlineLevel="1"/>
    <col min="7" max="7" width="44.140625" style="25" hidden="1" customWidth="1" outlineLevel="1"/>
    <col min="8" max="8" width="3.140625" style="40" customWidth="1" collapsed="1"/>
    <col min="9" max="9" width="8" style="40" customWidth="1"/>
    <col min="10" max="10" width="50.5703125" style="43" customWidth="1"/>
    <col min="11" max="13" width="15.28515625" style="43" hidden="1" customWidth="1"/>
    <col min="14" max="15" width="13.7109375" style="43" customWidth="1"/>
    <col min="16" max="16" width="4.28515625" style="68" hidden="1" customWidth="1" outlineLevel="1"/>
    <col min="17" max="17" width="1" style="85" hidden="1" customWidth="1" outlineLevel="1"/>
    <col min="18" max="18" width="9.5703125" style="25" hidden="1" customWidth="1" outlineLevel="1"/>
    <col min="19" max="19" width="1.28515625" style="483" hidden="1" customWidth="1" outlineLevel="1"/>
    <col min="20" max="20" width="9.5703125" style="483" hidden="1" customWidth="1" outlineLevel="1"/>
    <col min="21" max="21" width="9.28515625" style="25" hidden="1" customWidth="1" outlineLevel="1"/>
    <col min="22" max="22" width="12.5703125" style="25" hidden="1" customWidth="1" outlineLevel="1"/>
    <col min="23" max="23" width="13" style="25" hidden="1" customWidth="1" outlineLevel="1"/>
    <col min="24" max="24" width="8.42578125" style="482" hidden="1" customWidth="1" outlineLevel="1"/>
    <col min="25" max="25" width="7.28515625" style="25" hidden="1" customWidth="1" outlineLevel="1"/>
    <col min="26" max="26" width="10.85546875" style="25" hidden="1" customWidth="1" outlineLevel="1"/>
    <col min="27" max="27" width="2.7109375" style="25" customWidth="1" collapsed="1"/>
    <col min="28" max="28" width="8.42578125" style="44" customWidth="1"/>
    <col min="29" max="29" width="11" style="44" customWidth="1"/>
    <col min="30" max="30" width="55.140625" style="40" customWidth="1"/>
    <col min="31" max="16384" width="10.85546875" style="25"/>
  </cols>
  <sheetData>
    <row r="1" spans="1:30" ht="18" x14ac:dyDescent="0.3">
      <c r="B1" s="699"/>
      <c r="C1" s="699"/>
      <c r="D1" s="699"/>
      <c r="E1" s="699"/>
      <c r="F1" s="699"/>
      <c r="G1" s="699"/>
      <c r="H1" s="470" t="s">
        <v>422</v>
      </c>
      <c r="I1" s="471"/>
      <c r="J1" s="472"/>
      <c r="K1" s="473"/>
      <c r="L1" s="474"/>
      <c r="M1" s="474"/>
      <c r="N1" s="474"/>
      <c r="O1" s="474"/>
      <c r="P1" s="475"/>
      <c r="Q1" s="108"/>
      <c r="R1" s="476"/>
      <c r="S1" s="477"/>
      <c r="T1" s="477"/>
      <c r="U1" s="476"/>
      <c r="V1" s="476"/>
      <c r="W1" s="476"/>
      <c r="X1" s="478"/>
      <c r="Y1" s="476"/>
      <c r="Z1" s="476"/>
      <c r="AA1" s="476"/>
      <c r="AB1" s="479"/>
      <c r="AC1" s="479"/>
      <c r="AD1" s="480"/>
    </row>
    <row r="2" spans="1:30" ht="14.45" customHeight="1" x14ac:dyDescent="0.3">
      <c r="B2" s="699"/>
      <c r="C2" s="699"/>
      <c r="D2" s="699"/>
      <c r="E2" s="699"/>
      <c r="F2" s="699"/>
      <c r="G2" s="699"/>
      <c r="H2" s="397"/>
      <c r="I2" s="400"/>
      <c r="J2" s="397"/>
      <c r="K2" s="366"/>
      <c r="L2" s="367"/>
      <c r="M2" s="367"/>
      <c r="N2" s="367"/>
      <c r="O2" s="367"/>
      <c r="AB2" s="370"/>
      <c r="AC2" s="370"/>
      <c r="AD2" s="328"/>
    </row>
    <row r="3" spans="1:30" ht="16.5" hidden="1" customHeight="1" outlineLevel="1" x14ac:dyDescent="0.3">
      <c r="A3" s="30"/>
      <c r="B3" s="40"/>
      <c r="C3" s="40"/>
      <c r="D3" s="40"/>
      <c r="E3" s="40"/>
      <c r="F3" s="40"/>
      <c r="G3" s="40"/>
      <c r="J3" s="367"/>
      <c r="K3" s="366"/>
      <c r="L3" s="366"/>
      <c r="M3" s="366"/>
      <c r="N3" s="366"/>
      <c r="O3" s="366"/>
      <c r="AB3" s="376"/>
      <c r="AC3" s="376"/>
      <c r="AD3" s="377"/>
    </row>
    <row r="4" spans="1:30" ht="14.85" hidden="1" customHeight="1" outlineLevel="1" x14ac:dyDescent="0.3">
      <c r="J4" s="367"/>
      <c r="K4" s="366"/>
      <c r="L4" s="367"/>
      <c r="M4" s="367"/>
      <c r="N4" s="367"/>
      <c r="O4" s="367"/>
      <c r="AB4" s="378"/>
      <c r="AC4" s="378"/>
      <c r="AD4" s="326"/>
    </row>
    <row r="5" spans="1:30" ht="14.85" hidden="1" customHeight="1" outlineLevel="1" x14ac:dyDescent="0.3">
      <c r="J5" s="367"/>
      <c r="K5" s="367"/>
      <c r="L5" s="367"/>
      <c r="M5" s="367"/>
      <c r="N5" s="367"/>
      <c r="O5" s="367"/>
      <c r="AB5" s="378"/>
      <c r="AC5" s="378"/>
      <c r="AD5" s="326"/>
    </row>
    <row r="6" spans="1:30" ht="16.5" hidden="1" customHeight="1" outlineLevel="1" x14ac:dyDescent="0.3">
      <c r="J6" s="367"/>
      <c r="K6" s="367"/>
      <c r="L6" s="367"/>
      <c r="M6" s="367"/>
      <c r="N6" s="367"/>
      <c r="O6" s="367"/>
      <c r="AB6" s="378"/>
      <c r="AC6" s="378"/>
      <c r="AD6" s="326"/>
    </row>
    <row r="7" spans="1:30" ht="16.5" hidden="1" customHeight="1" outlineLevel="1" x14ac:dyDescent="0.3">
      <c r="J7" s="367"/>
      <c r="K7" s="367"/>
      <c r="L7" s="367"/>
      <c r="M7" s="367"/>
      <c r="N7" s="367"/>
      <c r="O7" s="367"/>
      <c r="AB7" s="378"/>
      <c r="AC7" s="378"/>
      <c r="AD7" s="379"/>
    </row>
    <row r="8" spans="1:30" ht="16.5" hidden="1" customHeight="1" outlineLevel="1" x14ac:dyDescent="0.3">
      <c r="J8" s="367"/>
      <c r="K8" s="326"/>
      <c r="L8" s="326"/>
      <c r="M8" s="367"/>
      <c r="N8" s="367"/>
      <c r="O8" s="367"/>
      <c r="AB8" s="378"/>
      <c r="AC8" s="378"/>
      <c r="AD8" s="377"/>
    </row>
    <row r="9" spans="1:30" ht="14.45" hidden="1" customHeight="1" outlineLevel="1" x14ac:dyDescent="0.3">
      <c r="J9" s="367"/>
      <c r="K9" s="326"/>
      <c r="L9" s="326"/>
      <c r="M9" s="367"/>
      <c r="N9" s="712"/>
      <c r="O9" s="712"/>
      <c r="AB9" s="378"/>
      <c r="AC9" s="378"/>
      <c r="AD9" s="379"/>
    </row>
    <row r="10" spans="1:30" ht="14.85" hidden="1" customHeight="1" outlineLevel="1" x14ac:dyDescent="0.3">
      <c r="J10" s="367"/>
      <c r="K10" s="367"/>
      <c r="L10" s="367"/>
      <c r="M10" s="367"/>
      <c r="N10" s="367"/>
      <c r="O10" s="367"/>
      <c r="AB10" s="378"/>
      <c r="AC10" s="378"/>
      <c r="AD10" s="326"/>
    </row>
    <row r="11" spans="1:30" ht="27" customHeight="1" collapsed="1" x14ac:dyDescent="0.3">
      <c r="A11" s="30"/>
      <c r="B11" s="40"/>
      <c r="C11" s="40"/>
      <c r="D11" s="40"/>
      <c r="E11" s="40"/>
      <c r="F11" s="40"/>
      <c r="G11" s="40"/>
      <c r="I11" s="500" t="s">
        <v>430</v>
      </c>
      <c r="J11" s="501" t="s">
        <v>418</v>
      </c>
      <c r="K11" s="502"/>
      <c r="L11" s="502"/>
      <c r="M11" s="502"/>
      <c r="N11" s="500" t="s">
        <v>429</v>
      </c>
      <c r="O11" s="502"/>
      <c r="P11" s="503"/>
      <c r="Q11" s="385"/>
      <c r="R11" s="386"/>
      <c r="S11" s="504"/>
      <c r="T11" s="504"/>
      <c r="U11" s="386"/>
      <c r="V11" s="386"/>
      <c r="W11" s="386"/>
      <c r="X11" s="505"/>
      <c r="Y11" s="386"/>
      <c r="Z11" s="386"/>
      <c r="AA11" s="386"/>
      <c r="AB11" s="501"/>
      <c r="AC11" s="500" t="s">
        <v>425</v>
      </c>
      <c r="AD11" s="835" t="s">
        <v>431</v>
      </c>
    </row>
    <row r="12" spans="1:30" ht="15.75" customHeight="1" x14ac:dyDescent="0.3">
      <c r="A12" s="30"/>
      <c r="B12" s="40"/>
      <c r="C12" s="40"/>
      <c r="D12" s="40"/>
      <c r="E12" s="40"/>
      <c r="F12" s="40"/>
      <c r="G12" s="40"/>
      <c r="I12" s="467" t="s">
        <v>416</v>
      </c>
      <c r="J12" s="405" t="s">
        <v>388</v>
      </c>
      <c r="K12" s="373"/>
      <c r="L12" s="373"/>
      <c r="M12" s="373"/>
      <c r="N12" s="493" t="s">
        <v>420</v>
      </c>
      <c r="O12" s="373"/>
      <c r="AC12" s="492" t="s">
        <v>426</v>
      </c>
      <c r="AD12" s="498" t="s">
        <v>428</v>
      </c>
    </row>
    <row r="13" spans="1:30" ht="6" customHeight="1" x14ac:dyDescent="0.3">
      <c r="A13" s="30"/>
      <c r="B13" s="40"/>
      <c r="C13" s="40"/>
      <c r="D13" s="40"/>
      <c r="E13" s="40"/>
      <c r="F13" s="40"/>
      <c r="G13" s="40"/>
      <c r="I13" s="468"/>
      <c r="J13" s="367"/>
      <c r="K13" s="373"/>
      <c r="L13" s="373"/>
      <c r="M13" s="373"/>
      <c r="N13" s="373"/>
      <c r="O13" s="373"/>
      <c r="AD13" s="44"/>
    </row>
    <row r="14" spans="1:30" ht="15.75" customHeight="1" x14ac:dyDescent="0.3">
      <c r="I14" s="469" t="s">
        <v>417</v>
      </c>
      <c r="J14" s="495" t="s">
        <v>389</v>
      </c>
      <c r="K14" s="363"/>
      <c r="N14" s="494" t="s">
        <v>421</v>
      </c>
      <c r="AB14" s="370"/>
      <c r="AC14" s="370" t="s">
        <v>427</v>
      </c>
      <c r="AD14" s="499">
        <v>44056</v>
      </c>
    </row>
    <row r="15" spans="1:30" x14ac:dyDescent="0.3">
      <c r="J15" s="363"/>
      <c r="K15" s="363"/>
      <c r="AB15" s="370"/>
      <c r="AC15" s="370"/>
      <c r="AD15" s="328"/>
    </row>
    <row r="16" spans="1:30" ht="15.95" customHeight="1" x14ac:dyDescent="0.3">
      <c r="A16" s="30"/>
      <c r="B16" s="755" t="s">
        <v>71</v>
      </c>
      <c r="C16" s="756"/>
      <c r="D16" s="755" t="s">
        <v>72</v>
      </c>
      <c r="E16" s="756"/>
      <c r="F16" s="755" t="s">
        <v>73</v>
      </c>
      <c r="G16" s="756"/>
      <c r="H16" s="814" t="s">
        <v>202</v>
      </c>
      <c r="I16" s="815"/>
      <c r="J16" s="815"/>
      <c r="K16" s="818" t="s">
        <v>391</v>
      </c>
      <c r="L16" s="818"/>
      <c r="M16" s="818"/>
      <c r="N16" s="818" t="s">
        <v>423</v>
      </c>
      <c r="O16" s="819"/>
      <c r="R16" s="113" t="s">
        <v>294</v>
      </c>
      <c r="S16" s="89"/>
      <c r="T16" s="109" t="s">
        <v>295</v>
      </c>
      <c r="X16" s="304" t="s">
        <v>341</v>
      </c>
      <c r="AB16" s="820" t="s">
        <v>437</v>
      </c>
      <c r="AC16" s="821"/>
      <c r="AD16" s="822"/>
    </row>
    <row r="17" spans="1:30" ht="15.95" customHeight="1" thickBot="1" x14ac:dyDescent="0.35">
      <c r="A17" s="30"/>
      <c r="B17" s="757"/>
      <c r="C17" s="758"/>
      <c r="D17" s="757"/>
      <c r="E17" s="758"/>
      <c r="F17" s="757"/>
      <c r="G17" s="758"/>
      <c r="H17" s="816"/>
      <c r="I17" s="817"/>
      <c r="J17" s="817"/>
      <c r="K17" s="496" t="s">
        <v>365</v>
      </c>
      <c r="L17" s="496" t="s">
        <v>366</v>
      </c>
      <c r="M17" s="496" t="s">
        <v>367</v>
      </c>
      <c r="N17" s="496" t="s">
        <v>368</v>
      </c>
      <c r="O17" s="497" t="s">
        <v>369</v>
      </c>
      <c r="P17" s="84" t="s">
        <v>203</v>
      </c>
      <c r="R17" s="199" t="s">
        <v>88</v>
      </c>
      <c r="S17" s="89" t="e">
        <v>#N/A</v>
      </c>
      <c r="T17" s="109" t="s">
        <v>88</v>
      </c>
      <c r="U17" s="270" t="s">
        <v>338</v>
      </c>
      <c r="V17" s="269" t="s">
        <v>336</v>
      </c>
      <c r="W17" s="269" t="s">
        <v>337</v>
      </c>
      <c r="X17" s="303" t="s">
        <v>294</v>
      </c>
      <c r="Y17" s="82" t="s">
        <v>295</v>
      </c>
      <c r="AB17" s="823"/>
      <c r="AC17" s="824"/>
      <c r="AD17" s="825"/>
    </row>
    <row r="18" spans="1:30" ht="15" customHeight="1" x14ac:dyDescent="0.3">
      <c r="A18" s="30"/>
      <c r="B18" s="771" t="s">
        <v>19</v>
      </c>
      <c r="C18" s="599" t="s">
        <v>20</v>
      </c>
      <c r="D18" s="599" t="s">
        <v>21</v>
      </c>
      <c r="E18" s="599" t="s">
        <v>20</v>
      </c>
      <c r="F18" s="761" t="s">
        <v>22</v>
      </c>
      <c r="G18" s="754" t="s">
        <v>24</v>
      </c>
      <c r="H18" s="408">
        <v>1</v>
      </c>
      <c r="I18" s="409" t="str">
        <f>CONCATENATE($F$18,".",H18)</f>
        <v>T 1.1.1</v>
      </c>
      <c r="J18" s="410" t="str">
        <f>'T 1.1'!C7</f>
        <v>Prüfung der Anwendbarkeit</v>
      </c>
      <c r="K18" s="411"/>
      <c r="L18" s="411"/>
      <c r="M18" s="411"/>
      <c r="N18" s="507"/>
      <c r="O18" s="508"/>
      <c r="P18" s="190" t="str">
        <f>'T 1.1'!D7</f>
        <v>X</v>
      </c>
      <c r="Q18" s="200">
        <f>IF(ISNA(R18),-0.1,IF(R18=0,0.1,R18))</f>
        <v>0.1</v>
      </c>
      <c r="R18" s="201">
        <f>IF(P18="X",'T 1.1'!F7,NA())</f>
        <v>0</v>
      </c>
      <c r="S18" s="231" t="str">
        <f>IF(ISNA(R18),2,"")</f>
        <v/>
      </c>
      <c r="T18" s="201">
        <f>IF(P18="X",'T 1.1'!E7,NA())</f>
        <v>1</v>
      </c>
      <c r="U18" s="717">
        <f>IF(V18=W18,NA(),(_xlfn.IFNA(T18,0)+_xlfn.IFNA(T19,0)+_xlfn.IFNA(T20,0))/(W18-V18))</f>
        <v>1.6666666666666667</v>
      </c>
      <c r="V18" s="716">
        <f>COUNTIF(T18:T20,NA())</f>
        <v>0</v>
      </c>
      <c r="W18" s="716">
        <v>3</v>
      </c>
      <c r="X18" s="85">
        <f t="shared" ref="X18:X81" si="0">IF(ISNA(R18),-0.1,IF(R18=0,0.1,R18))</f>
        <v>0.1</v>
      </c>
      <c r="Y18" s="85">
        <f>IF(ISNA(T18),-0.1,IF(T18=0,0.1,T18))</f>
        <v>1</v>
      </c>
      <c r="Z18" s="715">
        <f>(_xlfn.IFNA(T18,0)+_xlfn.IFNA(T19,0)+_xlfn.IFNA(T20,0)+_xlfn.IFNA(T21,0)+_xlfn.IFNA(T22,0)+_xlfn.IFNA(T23,0)+_xlfn.IFNA(T24,0)+_xlfn.IFNA(T25,0))/(ROWS(T18:T25)-SUM(V18:V25))</f>
        <v>1.5</v>
      </c>
      <c r="AA18" s="355"/>
      <c r="AB18" s="802"/>
      <c r="AC18" s="803"/>
      <c r="AD18" s="804"/>
    </row>
    <row r="19" spans="1:30" ht="15" customHeight="1" x14ac:dyDescent="0.3">
      <c r="A19" s="30"/>
      <c r="B19" s="771"/>
      <c r="C19" s="599"/>
      <c r="D19" s="599"/>
      <c r="E19" s="599"/>
      <c r="F19" s="761"/>
      <c r="G19" s="740"/>
      <c r="H19" s="408">
        <v>2</v>
      </c>
      <c r="I19" s="409" t="str">
        <f t="shared" ref="I19:I20" si="1">CONCATENATE($F$18,".",H19)</f>
        <v>T 1.1.2</v>
      </c>
      <c r="J19" s="410" t="str">
        <f>'T 1.1'!C8</f>
        <v>Nachhaltigkeitsbewertung</v>
      </c>
      <c r="K19" s="411"/>
      <c r="L19" s="411"/>
      <c r="M19" s="411"/>
      <c r="N19" s="507"/>
      <c r="O19" s="508"/>
      <c r="P19" s="191" t="str">
        <f>'T 1.1'!D8</f>
        <v>X</v>
      </c>
      <c r="Q19" s="106">
        <f t="shared" ref="Q19:Q82" si="2">IF(ISNA(R19),-0.1,IF(R19=0,0.1,R19))</f>
        <v>1</v>
      </c>
      <c r="R19" s="111">
        <f>IF(P19="X",'T 1.1'!F8,NA())</f>
        <v>1</v>
      </c>
      <c r="S19" s="232" t="str">
        <f t="shared" ref="S19:S82" si="3">IF(ISNA(R19),2,"")</f>
        <v/>
      </c>
      <c r="T19" s="111">
        <f>IF(P19="X",'T 1.1'!E8,NA())</f>
        <v>2</v>
      </c>
      <c r="U19" s="717"/>
      <c r="V19" s="716"/>
      <c r="W19" s="716"/>
      <c r="X19" s="85">
        <f t="shared" si="0"/>
        <v>1</v>
      </c>
      <c r="Y19" s="85">
        <f t="shared" ref="Y19:Y82" si="4">IF(ISNA(T19),-0.1,IF(T19=0,0.1,T19))</f>
        <v>2</v>
      </c>
      <c r="Z19" s="715"/>
      <c r="AA19" s="355"/>
      <c r="AB19" s="799"/>
      <c r="AC19" s="800"/>
      <c r="AD19" s="801"/>
    </row>
    <row r="20" spans="1:30" ht="15" customHeight="1" x14ac:dyDescent="0.3">
      <c r="A20" s="30"/>
      <c r="B20" s="771"/>
      <c r="C20" s="599"/>
      <c r="D20" s="599"/>
      <c r="E20" s="599"/>
      <c r="F20" s="762"/>
      <c r="G20" s="740"/>
      <c r="H20" s="419">
        <v>3</v>
      </c>
      <c r="I20" s="420" t="str">
        <f t="shared" si="1"/>
        <v>T 1.1.3</v>
      </c>
      <c r="J20" s="421" t="str">
        <f>'T 1.1'!C9</f>
        <v>Projektorganisation</v>
      </c>
      <c r="K20" s="438"/>
      <c r="L20" s="438"/>
      <c r="M20" s="438"/>
      <c r="N20" s="509"/>
      <c r="O20" s="510"/>
      <c r="P20" s="192" t="str">
        <f>'T 1.1'!D9</f>
        <v>X</v>
      </c>
      <c r="Q20" s="105">
        <f t="shared" si="2"/>
        <v>2</v>
      </c>
      <c r="R20" s="112">
        <f>IF(P20="X",'T 1.1'!F9,NA())</f>
        <v>2</v>
      </c>
      <c r="S20" s="233" t="str">
        <f t="shared" si="3"/>
        <v/>
      </c>
      <c r="T20" s="112">
        <f>IF(P20="X",'T 1.1'!E9,NA())</f>
        <v>2</v>
      </c>
      <c r="U20" s="717"/>
      <c r="V20" s="716"/>
      <c r="W20" s="716"/>
      <c r="X20" s="85">
        <f t="shared" si="0"/>
        <v>2</v>
      </c>
      <c r="Y20" s="85">
        <f t="shared" si="4"/>
        <v>2</v>
      </c>
      <c r="Z20" s="715"/>
      <c r="AA20" s="355"/>
      <c r="AB20" s="793"/>
      <c r="AC20" s="794"/>
      <c r="AD20" s="795"/>
    </row>
    <row r="21" spans="1:30" ht="16.5" customHeight="1" x14ac:dyDescent="0.3">
      <c r="A21" s="30"/>
      <c r="B21" s="771"/>
      <c r="C21" s="599"/>
      <c r="D21" s="599"/>
      <c r="E21" s="599"/>
      <c r="F21" s="759" t="s">
        <v>23</v>
      </c>
      <c r="G21" s="740" t="s">
        <v>134</v>
      </c>
      <c r="H21" s="427">
        <v>1</v>
      </c>
      <c r="I21" s="428" t="str">
        <f>CONCATENATE($F$21,".",H21)</f>
        <v>T 1.2.1</v>
      </c>
      <c r="J21" s="429" t="str">
        <f>'T 1.2'!C7</f>
        <v>Zielsetzung des Projekts</v>
      </c>
      <c r="K21" s="430"/>
      <c r="L21" s="430"/>
      <c r="M21" s="430"/>
      <c r="N21" s="511"/>
      <c r="O21" s="512"/>
      <c r="P21" s="193" t="str">
        <f>'T 1.2'!D7</f>
        <v>X</v>
      </c>
      <c r="Q21" s="104">
        <f t="shared" si="2"/>
        <v>0.1</v>
      </c>
      <c r="R21" s="110">
        <f>IF(P21="X",'T 1.2'!F7,NA())</f>
        <v>0</v>
      </c>
      <c r="S21" s="234" t="str">
        <f t="shared" si="3"/>
        <v/>
      </c>
      <c r="T21" s="110">
        <f>IF(P21="X",'T 1.2'!E7,NA())</f>
        <v>1</v>
      </c>
      <c r="U21" s="717">
        <f>IF(V21=W21,NA(),(_xlfn.IFNA(T21,0)+_xlfn.IFNA(T22,0)+_xlfn.IFNA(T23,0))/(W21-V21))</f>
        <v>1.3333333333333333</v>
      </c>
      <c r="V21" s="716">
        <f>COUNTIF(T21:T23,NA())</f>
        <v>0</v>
      </c>
      <c r="W21" s="716">
        <v>3</v>
      </c>
      <c r="X21" s="85">
        <f t="shared" si="0"/>
        <v>0.1</v>
      </c>
      <c r="Y21" s="85">
        <f t="shared" si="4"/>
        <v>1</v>
      </c>
      <c r="Z21" s="715"/>
      <c r="AA21" s="355"/>
      <c r="AB21" s="802"/>
      <c r="AC21" s="803"/>
      <c r="AD21" s="804"/>
    </row>
    <row r="22" spans="1:30" x14ac:dyDescent="0.3">
      <c r="A22" s="30"/>
      <c r="B22" s="771"/>
      <c r="C22" s="599"/>
      <c r="D22" s="599"/>
      <c r="E22" s="599"/>
      <c r="F22" s="761"/>
      <c r="G22" s="740"/>
      <c r="H22" s="408">
        <v>2</v>
      </c>
      <c r="I22" s="409" t="str">
        <f t="shared" ref="I22:I23" si="5">CONCATENATE($F$21,".",H22)</f>
        <v>T 1.2.2</v>
      </c>
      <c r="J22" s="410" t="str">
        <f>'T 1.2'!C8</f>
        <v>Ziele der SNBS-Bewertung</v>
      </c>
      <c r="K22" s="411"/>
      <c r="L22" s="411"/>
      <c r="M22" s="411"/>
      <c r="N22" s="522"/>
      <c r="O22" s="508"/>
      <c r="P22" s="194" t="str">
        <f>'T 1.2'!D8</f>
        <v>X</v>
      </c>
      <c r="Q22" s="106">
        <f t="shared" si="2"/>
        <v>1</v>
      </c>
      <c r="R22" s="111">
        <f>IF(P22="X",'T 1.2'!F8,NA())</f>
        <v>1</v>
      </c>
      <c r="S22" s="232" t="str">
        <f t="shared" si="3"/>
        <v/>
      </c>
      <c r="T22" s="111">
        <f>IF(P22="X",'T 1.2'!E8,NA())</f>
        <v>1</v>
      </c>
      <c r="U22" s="717"/>
      <c r="V22" s="716"/>
      <c r="W22" s="716"/>
      <c r="X22" s="85">
        <f t="shared" si="0"/>
        <v>1</v>
      </c>
      <c r="Y22" s="85">
        <f t="shared" si="4"/>
        <v>1</v>
      </c>
      <c r="Z22" s="715"/>
      <c r="AA22" s="355"/>
      <c r="AB22" s="799"/>
      <c r="AC22" s="800"/>
      <c r="AD22" s="801"/>
    </row>
    <row r="23" spans="1:30" x14ac:dyDescent="0.3">
      <c r="A23" s="30"/>
      <c r="B23" s="771"/>
      <c r="C23" s="599"/>
      <c r="D23" s="599"/>
      <c r="E23" s="599"/>
      <c r="F23" s="762"/>
      <c r="G23" s="740"/>
      <c r="H23" s="419">
        <v>3</v>
      </c>
      <c r="I23" s="420" t="str">
        <f t="shared" si="5"/>
        <v>T 1.2.3</v>
      </c>
      <c r="J23" s="421" t="str">
        <f>'T 1.2'!C9</f>
        <v>Systemabgrenzung</v>
      </c>
      <c r="K23" s="438"/>
      <c r="L23" s="438"/>
      <c r="M23" s="438"/>
      <c r="N23" s="513"/>
      <c r="O23" s="510" t="s">
        <v>416</v>
      </c>
      <c r="P23" s="195" t="str">
        <f>'T 1.2'!D9</f>
        <v>X</v>
      </c>
      <c r="Q23" s="105">
        <f t="shared" si="2"/>
        <v>2</v>
      </c>
      <c r="R23" s="112">
        <f>IF(P23="X",'T 1.2'!F9,NA())</f>
        <v>2</v>
      </c>
      <c r="S23" s="233" t="str">
        <f t="shared" si="3"/>
        <v/>
      </c>
      <c r="T23" s="112">
        <f>IF(P23="X",'T 1.2'!E9,NA())</f>
        <v>2</v>
      </c>
      <c r="U23" s="717"/>
      <c r="V23" s="716"/>
      <c r="W23" s="716"/>
      <c r="X23" s="85">
        <f t="shared" si="0"/>
        <v>2</v>
      </c>
      <c r="Y23" s="85">
        <f t="shared" si="4"/>
        <v>2</v>
      </c>
      <c r="Z23" s="715"/>
      <c r="AA23" s="355"/>
      <c r="AB23" s="793" t="s">
        <v>436</v>
      </c>
      <c r="AC23" s="794"/>
      <c r="AD23" s="795"/>
    </row>
    <row r="24" spans="1:30" x14ac:dyDescent="0.3">
      <c r="A24" s="30"/>
      <c r="B24" s="771"/>
      <c r="C24" s="599"/>
      <c r="D24" s="599"/>
      <c r="E24" s="599"/>
      <c r="F24" s="759" t="s">
        <v>70</v>
      </c>
      <c r="G24" s="740" t="s">
        <v>95</v>
      </c>
      <c r="H24" s="427">
        <v>1</v>
      </c>
      <c r="I24" s="428" t="str">
        <f>CONCATENATE($F$24,".",H24)</f>
        <v>T 1.3.1</v>
      </c>
      <c r="J24" s="429" t="str">
        <f>'T 1.3'!C7</f>
        <v>Zielkonflikte</v>
      </c>
      <c r="K24" s="430"/>
      <c r="L24" s="430"/>
      <c r="M24" s="430"/>
      <c r="N24" s="511"/>
      <c r="O24" s="512"/>
      <c r="P24" s="196" t="str">
        <f>'T 1.3'!D7</f>
        <v>X</v>
      </c>
      <c r="Q24" s="104">
        <f t="shared" si="2"/>
        <v>0.1</v>
      </c>
      <c r="R24" s="110">
        <f>IF(P24="X",'T 1.3'!F7,NA())</f>
        <v>0</v>
      </c>
      <c r="S24" s="234" t="str">
        <f t="shared" si="3"/>
        <v/>
      </c>
      <c r="T24" s="110">
        <f>IF(P24="X",'T 1.3'!E7,NA())</f>
        <v>2</v>
      </c>
      <c r="U24" s="717">
        <f>IF(V24=W24,NA(),(_xlfn.IFNA(T24,0)+_xlfn.IFNA(T25,0))/(W24-V24))</f>
        <v>1.5</v>
      </c>
      <c r="V24" s="716">
        <f>COUNTIF(T24:T25,NA())</f>
        <v>0</v>
      </c>
      <c r="W24" s="716">
        <v>2</v>
      </c>
      <c r="X24" s="85">
        <f t="shared" si="0"/>
        <v>0.1</v>
      </c>
      <c r="Y24" s="85">
        <f t="shared" si="4"/>
        <v>2</v>
      </c>
      <c r="Z24" s="715"/>
      <c r="AA24" s="355"/>
      <c r="AB24" s="802"/>
      <c r="AC24" s="803"/>
      <c r="AD24" s="804"/>
    </row>
    <row r="25" spans="1:30" ht="17.25" thickBot="1" x14ac:dyDescent="0.35">
      <c r="A25" s="30"/>
      <c r="B25" s="772"/>
      <c r="C25" s="600"/>
      <c r="D25" s="600"/>
      <c r="E25" s="600"/>
      <c r="F25" s="760"/>
      <c r="G25" s="763"/>
      <c r="H25" s="419">
        <v>2</v>
      </c>
      <c r="I25" s="420" t="str">
        <f t="shared" ref="I25" si="6">CONCATENATE($F$24,".",H25)</f>
        <v>T 1.3.2</v>
      </c>
      <c r="J25" s="421" t="str">
        <f>'T 1.3'!C8</f>
        <v>Synergien</v>
      </c>
      <c r="K25" s="438"/>
      <c r="L25" s="438"/>
      <c r="M25" s="438"/>
      <c r="N25" s="513"/>
      <c r="O25" s="508"/>
      <c r="P25" s="197" t="str">
        <f>'T 1.3'!D8</f>
        <v>X</v>
      </c>
      <c r="Q25" s="106">
        <f t="shared" si="2"/>
        <v>1</v>
      </c>
      <c r="R25" s="111">
        <f>IF(P25="X",'T 1.3'!F8,NA())</f>
        <v>1</v>
      </c>
      <c r="S25" s="235" t="str">
        <f t="shared" si="3"/>
        <v/>
      </c>
      <c r="T25" s="111">
        <f>IF(P25="X",'T 1.3'!E8,NA())</f>
        <v>1</v>
      </c>
      <c r="U25" s="717"/>
      <c r="V25" s="716"/>
      <c r="W25" s="716"/>
      <c r="X25" s="85">
        <f t="shared" si="0"/>
        <v>1</v>
      </c>
      <c r="Y25" s="85">
        <f t="shared" si="4"/>
        <v>1</v>
      </c>
      <c r="Z25" s="715"/>
      <c r="AA25" s="355"/>
      <c r="AB25" s="793"/>
      <c r="AC25" s="794"/>
      <c r="AD25" s="795"/>
    </row>
    <row r="26" spans="1:30" ht="15" customHeight="1" x14ac:dyDescent="0.3">
      <c r="A26" s="30"/>
      <c r="B26" s="773" t="s">
        <v>1</v>
      </c>
      <c r="C26" s="767" t="s">
        <v>2</v>
      </c>
      <c r="D26" s="767" t="s">
        <v>7</v>
      </c>
      <c r="E26" s="767" t="s">
        <v>18</v>
      </c>
      <c r="F26" s="765" t="s">
        <v>25</v>
      </c>
      <c r="G26" s="754" t="s">
        <v>141</v>
      </c>
      <c r="H26" s="427">
        <v>1</v>
      </c>
      <c r="I26" s="428" t="str">
        <f>CONCATENATE($F$26,".",H26)</f>
        <v>G 1.1.1</v>
      </c>
      <c r="J26" s="429" t="str">
        <f>'G 1.1'!C7</f>
        <v>Raumplanung</v>
      </c>
      <c r="K26" s="430"/>
      <c r="L26" s="430"/>
      <c r="M26" s="430"/>
      <c r="N26" s="511"/>
      <c r="O26" s="512"/>
      <c r="P26" s="190" t="str">
        <f>'G 1.1'!D7</f>
        <v>X</v>
      </c>
      <c r="Q26" s="200">
        <f t="shared" si="2"/>
        <v>0.1</v>
      </c>
      <c r="R26" s="201">
        <f>IF(P26="X",'G 1.1'!F7,NA())</f>
        <v>0</v>
      </c>
      <c r="S26" s="231" t="str">
        <f t="shared" si="3"/>
        <v/>
      </c>
      <c r="T26" s="201">
        <f>IF(P26="X",'G 1.1'!E7,NA())</f>
        <v>1</v>
      </c>
      <c r="U26" s="717">
        <f>IF(V26=W26,NA(),(_xlfn.IFNA(T26,0)+_xlfn.IFNA(T27,0))/(W26-V26))</f>
        <v>1</v>
      </c>
      <c r="V26" s="716">
        <f>COUNTIF(T26:T27,NA())</f>
        <v>0</v>
      </c>
      <c r="W26" s="716">
        <v>2</v>
      </c>
      <c r="X26" s="85">
        <f t="shared" si="0"/>
        <v>0.1</v>
      </c>
      <c r="Y26" s="85">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9">
        <v>2</v>
      </c>
      <c r="I27" s="420" t="str">
        <f t="shared" ref="I27" si="7">CONCATENATE($F$26,".",H27)</f>
        <v>G 1.1.2</v>
      </c>
      <c r="J27" s="421" t="str">
        <f>'G 1.1'!C8</f>
        <v>Landschaften, Ortsbilder und Kulturraum</v>
      </c>
      <c r="K27" s="422"/>
      <c r="L27" s="422"/>
      <c r="M27" s="422"/>
      <c r="N27" s="509"/>
      <c r="O27" s="514"/>
      <c r="P27" s="192" t="str">
        <f>'G 1.1'!D8</f>
        <v>X</v>
      </c>
      <c r="Q27" s="105">
        <f t="shared" si="2"/>
        <v>1</v>
      </c>
      <c r="R27" s="112">
        <f>IF(P27="X",'G 1.1'!F8,NA())</f>
        <v>1</v>
      </c>
      <c r="S27" s="233" t="str">
        <f t="shared" si="3"/>
        <v/>
      </c>
      <c r="T27" s="112">
        <f>IF(P27="X",'G 1.1'!E8,NA())</f>
        <v>1</v>
      </c>
      <c r="U27" s="717"/>
      <c r="V27" s="716"/>
      <c r="W27" s="716"/>
      <c r="X27" s="85">
        <f t="shared" si="0"/>
        <v>1</v>
      </c>
      <c r="Y27" s="85">
        <f t="shared" si="4"/>
        <v>1</v>
      </c>
      <c r="Z27" s="715"/>
      <c r="AB27" s="793"/>
      <c r="AC27" s="794"/>
      <c r="AD27" s="795"/>
    </row>
    <row r="28" spans="1:30" ht="15" customHeight="1" x14ac:dyDescent="0.3">
      <c r="A28" s="30"/>
      <c r="B28" s="774"/>
      <c r="C28" s="726"/>
      <c r="D28" s="726" t="e">
        <v>#VALUE!</v>
      </c>
      <c r="E28" s="726"/>
      <c r="F28" s="702" t="s">
        <v>26</v>
      </c>
      <c r="G28" s="740" t="s">
        <v>27</v>
      </c>
      <c r="H28" s="427">
        <v>1</v>
      </c>
      <c r="I28" s="428" t="str">
        <f>CONCATENATE($F$28,".",H28)</f>
        <v>G 1.2.1</v>
      </c>
      <c r="J28" s="429" t="str">
        <f>'G 1.2'!C7</f>
        <v>Zerschneidungswirkung</v>
      </c>
      <c r="K28" s="435"/>
      <c r="L28" s="435"/>
      <c r="M28" s="435"/>
      <c r="N28" s="511"/>
      <c r="O28" s="515"/>
      <c r="P28" s="196">
        <f>'G 1.2'!D7</f>
        <v>0</v>
      </c>
      <c r="Q28" s="104">
        <f t="shared" si="2"/>
        <v>-0.1</v>
      </c>
      <c r="R28" s="110" t="e">
        <f>IF(P28="X",'G 1.2'!F7,NA())</f>
        <v>#N/A</v>
      </c>
      <c r="S28" s="234">
        <f t="shared" si="3"/>
        <v>2</v>
      </c>
      <c r="T28" s="110" t="e">
        <f>IF(P28="X",'G 1.2'!E7,NA())</f>
        <v>#N/A</v>
      </c>
      <c r="U28" s="717" t="e">
        <f>IF(V28=W28,NA(),(_xlfn.IFNA(T28,0)+_xlfn.IFNA(T29,0)+_xlfn.IFNA(T30,0))/(W28-V28))</f>
        <v>#N/A</v>
      </c>
      <c r="V28" s="716">
        <f>COUNTIF(T28:T30,NA())</f>
        <v>3</v>
      </c>
      <c r="W28" s="716">
        <v>3</v>
      </c>
      <c r="X28" s="85">
        <f>IF(ISNA(R28),-0.1,IF(R28=0,0.1,R28))</f>
        <v>-0.1</v>
      </c>
      <c r="Y28" s="85">
        <f t="shared" si="4"/>
        <v>-0.1</v>
      </c>
      <c r="Z28" s="715"/>
      <c r="AB28" s="802"/>
      <c r="AC28" s="803"/>
      <c r="AD28" s="804"/>
    </row>
    <row r="29" spans="1:30" ht="15" customHeight="1" x14ac:dyDescent="0.3">
      <c r="A29" s="30"/>
      <c r="B29" s="774"/>
      <c r="C29" s="726"/>
      <c r="D29" s="726"/>
      <c r="E29" s="726"/>
      <c r="F29" s="703"/>
      <c r="G29" s="740"/>
      <c r="H29" s="408">
        <v>2</v>
      </c>
      <c r="I29" s="409" t="str">
        <f t="shared" ref="I29:I30" si="8">CONCATENATE($F$28,".",H29)</f>
        <v>G 1.2.2</v>
      </c>
      <c r="J29" s="410" t="str">
        <f>'G 1.2'!C8</f>
        <v>Öffentlicher Raum, Frei- und Erholungsräume</v>
      </c>
      <c r="K29" s="416"/>
      <c r="L29" s="416"/>
      <c r="M29" s="416"/>
      <c r="N29" s="507"/>
      <c r="O29" s="508"/>
      <c r="P29" s="191">
        <f>'G 1.2'!D8</f>
        <v>0</v>
      </c>
      <c r="Q29" s="106">
        <f t="shared" si="2"/>
        <v>-0.1</v>
      </c>
      <c r="R29" s="111" t="e">
        <f>IF(P29="X",'G 1.2'!F8,NA())</f>
        <v>#N/A</v>
      </c>
      <c r="S29" s="232">
        <f t="shared" si="3"/>
        <v>2</v>
      </c>
      <c r="T29" s="111" t="e">
        <f>IF(P29="X",'G 1.2'!E8,NA())</f>
        <v>#N/A</v>
      </c>
      <c r="U29" s="717"/>
      <c r="V29" s="716"/>
      <c r="W29" s="716"/>
      <c r="X29" s="85">
        <f t="shared" si="0"/>
        <v>-0.1</v>
      </c>
      <c r="Y29" s="85">
        <f t="shared" si="4"/>
        <v>-0.1</v>
      </c>
      <c r="Z29" s="715"/>
      <c r="AB29" s="799"/>
      <c r="AC29" s="800"/>
      <c r="AD29" s="801"/>
    </row>
    <row r="30" spans="1:30" ht="15" customHeight="1" x14ac:dyDescent="0.3">
      <c r="A30" s="30"/>
      <c r="B30" s="774"/>
      <c r="C30" s="726"/>
      <c r="D30" s="726"/>
      <c r="E30" s="726"/>
      <c r="F30" s="766"/>
      <c r="G30" s="740"/>
      <c r="H30" s="419">
        <v>3</v>
      </c>
      <c r="I30" s="420" t="str">
        <f t="shared" si="8"/>
        <v>G 1.2.3</v>
      </c>
      <c r="J30" s="421" t="str">
        <f>'G 1.2'!C9</f>
        <v>Aus- und Fernsicht</v>
      </c>
      <c r="K30" s="438"/>
      <c r="L30" s="438"/>
      <c r="M30" s="438"/>
      <c r="N30" s="509"/>
      <c r="O30" s="514"/>
      <c r="P30" s="192">
        <f>'G 1.2'!D9</f>
        <v>0</v>
      </c>
      <c r="Q30" s="105">
        <f t="shared" si="2"/>
        <v>-0.1</v>
      </c>
      <c r="R30" s="112" t="e">
        <f>IF(P30="X",'G 1.2'!F9,NA())</f>
        <v>#N/A</v>
      </c>
      <c r="S30" s="233">
        <f t="shared" si="3"/>
        <v>2</v>
      </c>
      <c r="T30" s="112" t="e">
        <f>IF(P30="X",'G 1.2'!E9,NA())</f>
        <v>#N/A</v>
      </c>
      <c r="U30" s="717"/>
      <c r="V30" s="716"/>
      <c r="W30" s="716"/>
      <c r="X30" s="85">
        <f t="shared" si="0"/>
        <v>-0.1</v>
      </c>
      <c r="Y30" s="85">
        <f t="shared" si="4"/>
        <v>-0.1</v>
      </c>
      <c r="Z30" s="715"/>
      <c r="AB30" s="805"/>
      <c r="AC30" s="806"/>
      <c r="AD30" s="807"/>
    </row>
    <row r="31" spans="1:30" ht="15" customHeight="1" x14ac:dyDescent="0.3">
      <c r="A31" s="30"/>
      <c r="B31" s="774"/>
      <c r="C31" s="726"/>
      <c r="D31" s="726"/>
      <c r="E31" s="726"/>
      <c r="F31" s="702" t="s">
        <v>28</v>
      </c>
      <c r="G31" s="740" t="s">
        <v>29</v>
      </c>
      <c r="H31" s="427">
        <v>1</v>
      </c>
      <c r="I31" s="428" t="str">
        <f>CONCATENATE($F$31,".",H31)</f>
        <v>G 1.3.1</v>
      </c>
      <c r="J31" s="429" t="str">
        <f>'G 1.3'!C7</f>
        <v>Barrierefreier Zugang</v>
      </c>
      <c r="K31" s="430"/>
      <c r="L31" s="430"/>
      <c r="M31" s="430"/>
      <c r="N31" s="511"/>
      <c r="O31" s="515"/>
      <c r="P31" s="196" t="str">
        <f>'G 1.3'!D7</f>
        <v>X</v>
      </c>
      <c r="Q31" s="104">
        <f t="shared" si="2"/>
        <v>0.1</v>
      </c>
      <c r="R31" s="110">
        <f>IF(P31="X",'G 1.3'!F7,NA())</f>
        <v>0</v>
      </c>
      <c r="S31" s="234" t="str">
        <f t="shared" si="3"/>
        <v/>
      </c>
      <c r="T31" s="110">
        <f>IF(P31="X",'G 1.3'!E7,NA())</f>
        <v>2</v>
      </c>
      <c r="U31" s="717">
        <f>IF(V31=W31,NA(),(_xlfn.IFNA(T31,0)+_xlfn.IFNA(T32,0)+_xlfn.IFNA(T33,0))/(W31-V31))</f>
        <v>1.5</v>
      </c>
      <c r="V31" s="716">
        <f>COUNTIF(T31:T33,NA())</f>
        <v>1</v>
      </c>
      <c r="W31" s="716">
        <v>3</v>
      </c>
      <c r="X31" s="85">
        <f t="shared" si="0"/>
        <v>0.1</v>
      </c>
      <c r="Y31" s="85">
        <f t="shared" si="4"/>
        <v>2</v>
      </c>
      <c r="Z31" s="715"/>
      <c r="AB31" s="808"/>
      <c r="AC31" s="809"/>
      <c r="AD31" s="810"/>
    </row>
    <row r="32" spans="1:30" ht="15" customHeight="1" x14ac:dyDescent="0.3">
      <c r="A32" s="30"/>
      <c r="B32" s="774"/>
      <c r="C32" s="726"/>
      <c r="D32" s="726"/>
      <c r="E32" s="726"/>
      <c r="F32" s="703"/>
      <c r="G32" s="740"/>
      <c r="H32" s="408">
        <v>2</v>
      </c>
      <c r="I32" s="409" t="str">
        <f t="shared" ref="I32:I33" si="9">CONCATENATE($F$31,".",H32)</f>
        <v>G 1.3.2</v>
      </c>
      <c r="J32" s="410" t="str">
        <f>'G 1.3'!C8</f>
        <v>Beschilderung</v>
      </c>
      <c r="K32" s="416"/>
      <c r="L32" s="416"/>
      <c r="M32" s="416"/>
      <c r="N32" s="507"/>
      <c r="O32" s="508"/>
      <c r="P32" s="191">
        <f>'G 1.3'!D8</f>
        <v>0</v>
      </c>
      <c r="Q32" s="106">
        <f t="shared" si="2"/>
        <v>-0.1</v>
      </c>
      <c r="R32" s="111" t="e">
        <f>IF(P32="X",'G 1.3'!F8,NA())</f>
        <v>#N/A</v>
      </c>
      <c r="S32" s="232">
        <f t="shared" si="3"/>
        <v>2</v>
      </c>
      <c r="T32" s="111" t="e">
        <f>IF(P32="X",'G 1.3'!E8,NA())</f>
        <v>#N/A</v>
      </c>
      <c r="U32" s="717"/>
      <c r="V32" s="716"/>
      <c r="W32" s="716"/>
      <c r="X32" s="85">
        <f t="shared" si="0"/>
        <v>-0.1</v>
      </c>
      <c r="Y32" s="85">
        <f t="shared" si="4"/>
        <v>-0.1</v>
      </c>
      <c r="Z32" s="715"/>
      <c r="AB32" s="805"/>
      <c r="AC32" s="806"/>
      <c r="AD32" s="807"/>
    </row>
    <row r="33" spans="1:30" ht="15" customHeight="1" x14ac:dyDescent="0.3">
      <c r="A33" s="30"/>
      <c r="B33" s="774"/>
      <c r="C33" s="726"/>
      <c r="D33" s="764"/>
      <c r="E33" s="764"/>
      <c r="F33" s="766"/>
      <c r="G33" s="740"/>
      <c r="H33" s="443">
        <v>3</v>
      </c>
      <c r="I33" s="444" t="str">
        <f t="shared" si="9"/>
        <v>G 1.3.3</v>
      </c>
      <c r="J33" s="444" t="str">
        <f>'G 1.3'!C9</f>
        <v>Aufenthaltsqualität im Umfeld der Infrastruktur</v>
      </c>
      <c r="K33" s="422"/>
      <c r="L33" s="422"/>
      <c r="M33" s="422"/>
      <c r="N33" s="509"/>
      <c r="O33" s="514"/>
      <c r="P33" s="192" t="str">
        <f>'G 1.3'!D9</f>
        <v>X</v>
      </c>
      <c r="Q33" s="105">
        <f t="shared" si="2"/>
        <v>1</v>
      </c>
      <c r="R33" s="112">
        <f>IF(P33="X",'G 1.3'!F9,NA())</f>
        <v>1</v>
      </c>
      <c r="S33" s="233" t="str">
        <f t="shared" si="3"/>
        <v/>
      </c>
      <c r="T33" s="112">
        <f>IF(P33="X",'G 1.3'!E9,NA())</f>
        <v>1</v>
      </c>
      <c r="U33" s="717"/>
      <c r="V33" s="716"/>
      <c r="W33" s="716"/>
      <c r="X33" s="85">
        <f t="shared" si="0"/>
        <v>1</v>
      </c>
      <c r="Y33" s="85">
        <f t="shared" si="4"/>
        <v>1</v>
      </c>
      <c r="Z33" s="715"/>
      <c r="AB33" s="793"/>
      <c r="AC33" s="794"/>
      <c r="AD33" s="795"/>
    </row>
    <row r="34" spans="1:30" ht="15" customHeight="1" x14ac:dyDescent="0.3">
      <c r="A34" s="30"/>
      <c r="B34" s="774"/>
      <c r="C34" s="726"/>
      <c r="D34" s="725" t="s">
        <v>10</v>
      </c>
      <c r="E34" s="725" t="s">
        <v>14</v>
      </c>
      <c r="F34" s="702" t="s">
        <v>30</v>
      </c>
      <c r="G34" s="740" t="s">
        <v>31</v>
      </c>
      <c r="H34" s="427">
        <v>1</v>
      </c>
      <c r="I34" s="428" t="str">
        <f>CONCATENATE($F$34,".",H34)</f>
        <v>G 2.1.1</v>
      </c>
      <c r="J34" s="429" t="str">
        <f>'G 2.1'!C7</f>
        <v>Stakeholder und Partizipation</v>
      </c>
      <c r="K34" s="430"/>
      <c r="L34" s="430"/>
      <c r="M34" s="430"/>
      <c r="N34" s="511"/>
      <c r="O34" s="515"/>
      <c r="P34" s="196" t="str">
        <f>'G 2.1'!D7</f>
        <v>X</v>
      </c>
      <c r="Q34" s="104">
        <f t="shared" si="2"/>
        <v>0.1</v>
      </c>
      <c r="R34" s="110">
        <f>IF(P34="X",'G 2.1'!F7,NA())</f>
        <v>0</v>
      </c>
      <c r="S34" s="234" t="str">
        <f t="shared" si="3"/>
        <v/>
      </c>
      <c r="T34" s="110">
        <f>IF(P34="X",'G 2.1'!E7,NA())</f>
        <v>1</v>
      </c>
      <c r="U34" s="717">
        <f>IF(V34=W34,NA(),(_xlfn.IFNA(T34,0)+_xlfn.IFNA(T35,0))/(W34-V34))</f>
        <v>1</v>
      </c>
      <c r="V34" s="716">
        <f>COUNTIF(T34:T35,NA())</f>
        <v>0</v>
      </c>
      <c r="W34" s="716">
        <v>2</v>
      </c>
      <c r="X34" s="85">
        <f t="shared" si="0"/>
        <v>0.1</v>
      </c>
      <c r="Y34" s="85">
        <f t="shared" si="4"/>
        <v>1</v>
      </c>
      <c r="Z34" s="715"/>
      <c r="AB34" s="808"/>
      <c r="AC34" s="809"/>
      <c r="AD34" s="810"/>
    </row>
    <row r="35" spans="1:30" ht="15" customHeight="1" x14ac:dyDescent="0.3">
      <c r="A35" s="30"/>
      <c r="B35" s="774"/>
      <c r="C35" s="726"/>
      <c r="D35" s="726"/>
      <c r="E35" s="726"/>
      <c r="F35" s="703"/>
      <c r="G35" s="740"/>
      <c r="H35" s="419">
        <v>2</v>
      </c>
      <c r="I35" s="420" t="str">
        <f t="shared" ref="I35" si="10">CONCATENATE($F$34,".",H35)</f>
        <v>G 2.1.2</v>
      </c>
      <c r="J35" s="421" t="str">
        <f>'G 2.1'!C8</f>
        <v>Kommunikation und Reklamationen</v>
      </c>
      <c r="K35" s="438"/>
      <c r="L35" s="438"/>
      <c r="M35" s="438"/>
      <c r="N35" s="509"/>
      <c r="O35" s="514" t="s">
        <v>416</v>
      </c>
      <c r="P35" s="192" t="str">
        <f>'G 2.1'!D8</f>
        <v>X</v>
      </c>
      <c r="Q35" s="105">
        <f t="shared" si="2"/>
        <v>1</v>
      </c>
      <c r="R35" s="112">
        <f>IF(P35="X",'G 2.1'!F8,NA())</f>
        <v>1</v>
      </c>
      <c r="S35" s="233" t="str">
        <f t="shared" si="3"/>
        <v/>
      </c>
      <c r="T35" s="112">
        <f>IF(P35="X",'G 2.1'!E8,NA())</f>
        <v>1</v>
      </c>
      <c r="U35" s="717"/>
      <c r="V35" s="716"/>
      <c r="W35" s="716"/>
      <c r="X35" s="85">
        <f t="shared" si="0"/>
        <v>1</v>
      </c>
      <c r="Y35" s="85">
        <f t="shared" si="4"/>
        <v>1</v>
      </c>
      <c r="Z35" s="715"/>
      <c r="AB35" s="805" t="s">
        <v>432</v>
      </c>
      <c r="AC35" s="806"/>
      <c r="AD35" s="807"/>
    </row>
    <row r="36" spans="1:30" ht="15" customHeight="1" x14ac:dyDescent="0.3">
      <c r="A36" s="30"/>
      <c r="B36" s="774"/>
      <c r="C36" s="726"/>
      <c r="D36" s="726"/>
      <c r="E36" s="726"/>
      <c r="F36" s="481" t="s">
        <v>32</v>
      </c>
      <c r="G36" s="485" t="s">
        <v>33</v>
      </c>
      <c r="H36" s="450">
        <v>1</v>
      </c>
      <c r="I36" s="451" t="str">
        <f>CONCATENATE($F$36,".",H36)</f>
        <v>G 2.2.1</v>
      </c>
      <c r="J36" s="452" t="str">
        <f>'G 2.2'!C7</f>
        <v>Sozialverträgliches Verhalten</v>
      </c>
      <c r="K36" s="453"/>
      <c r="L36" s="453"/>
      <c r="M36" s="453"/>
      <c r="N36" s="516"/>
      <c r="O36" s="517"/>
      <c r="P36" s="196" t="str">
        <f>'G 2.2'!D7</f>
        <v>X</v>
      </c>
      <c r="Q36" s="104">
        <f t="shared" si="2"/>
        <v>1</v>
      </c>
      <c r="R36" s="110">
        <f>IF(P36="X",'G 2.2'!F7,NA())</f>
        <v>1</v>
      </c>
      <c r="S36" s="234" t="str">
        <f t="shared" si="3"/>
        <v/>
      </c>
      <c r="T36" s="110">
        <f>IF(P36="X",'G 2.2'!E7,NA())</f>
        <v>1</v>
      </c>
      <c r="U36" s="484">
        <f>AVERAGE(T36:T36)</f>
        <v>1</v>
      </c>
      <c r="V36" s="483">
        <f>COUNTIF(T36,NA())</f>
        <v>0</v>
      </c>
      <c r="W36" s="483">
        <v>1</v>
      </c>
      <c r="X36" s="85">
        <f t="shared" si="0"/>
        <v>1</v>
      </c>
      <c r="Y36" s="85">
        <f t="shared" si="4"/>
        <v>1</v>
      </c>
      <c r="Z36" s="715"/>
      <c r="AB36" s="808"/>
      <c r="AC36" s="809"/>
      <c r="AD36" s="810"/>
    </row>
    <row r="37" spans="1:30" ht="15" customHeight="1" x14ac:dyDescent="0.3">
      <c r="A37" s="30"/>
      <c r="B37" s="774"/>
      <c r="C37" s="726"/>
      <c r="D37" s="726" t="e">
        <v>#VALUE!</v>
      </c>
      <c r="E37" s="726"/>
      <c r="F37" s="702" t="s">
        <v>34</v>
      </c>
      <c r="G37" s="740" t="s">
        <v>35</v>
      </c>
      <c r="H37" s="427">
        <v>1</v>
      </c>
      <c r="I37" s="428" t="str">
        <f>CONCATENATE($F$37,".",H37)</f>
        <v>G 2.3.1</v>
      </c>
      <c r="J37" s="429" t="str">
        <f>'G 2.3'!C7</f>
        <v>Rechtliche und normative Rahmenbedingungen</v>
      </c>
      <c r="K37" s="430"/>
      <c r="L37" s="430"/>
      <c r="M37" s="430"/>
      <c r="N37" s="511"/>
      <c r="O37" s="515"/>
      <c r="P37" s="196" t="str">
        <f>'G 2.3'!D7</f>
        <v>X</v>
      </c>
      <c r="Q37" s="104">
        <f t="shared" si="2"/>
        <v>1</v>
      </c>
      <c r="R37" s="110">
        <f>IF(P37="X",'G 2.3'!F7,NA())</f>
        <v>1</v>
      </c>
      <c r="S37" s="234" t="str">
        <f t="shared" si="3"/>
        <v/>
      </c>
      <c r="T37" s="110">
        <f>IF(P37="X",'G 2.3'!E7,NA())</f>
        <v>2</v>
      </c>
      <c r="U37" s="717">
        <f>IF(V37=W37,NA(),(_xlfn.IFNA(T37,0)+_xlfn.IFNA(T38,0))/(W37-V37))</f>
        <v>1.5</v>
      </c>
      <c r="V37" s="716">
        <f>COUNTIF(T37:T38,NA())</f>
        <v>0</v>
      </c>
      <c r="W37" s="716">
        <v>2</v>
      </c>
      <c r="X37" s="85">
        <f t="shared" si="0"/>
        <v>1</v>
      </c>
      <c r="Y37" s="85">
        <f t="shared" si="4"/>
        <v>2</v>
      </c>
      <c r="Z37" s="715"/>
      <c r="AB37" s="808"/>
      <c r="AC37" s="809"/>
      <c r="AD37" s="810"/>
    </row>
    <row r="38" spans="1:30" ht="15" customHeight="1" x14ac:dyDescent="0.3">
      <c r="A38" s="30"/>
      <c r="B38" s="774"/>
      <c r="C38" s="726"/>
      <c r="D38" s="726"/>
      <c r="E38" s="726"/>
      <c r="F38" s="703"/>
      <c r="G38" s="740"/>
      <c r="H38" s="450">
        <v>2</v>
      </c>
      <c r="I38" s="451" t="str">
        <f t="shared" ref="I38" si="11">CONCATENATE($F$37,".",H38)</f>
        <v>G 2.3.2</v>
      </c>
      <c r="J38" s="452" t="str">
        <f>'G 2.3'!C8</f>
        <v>Verfahren und Spezialbewilligungen</v>
      </c>
      <c r="K38" s="456"/>
      <c r="L38" s="456"/>
      <c r="M38" s="456"/>
      <c r="N38" s="516"/>
      <c r="O38" s="517"/>
      <c r="P38" s="192" t="str">
        <f>'G 2.3'!D8</f>
        <v>X</v>
      </c>
      <c r="Q38" s="105">
        <f t="shared" si="2"/>
        <v>0.1</v>
      </c>
      <c r="R38" s="112">
        <f>IF(P38="X",'G 2.3'!F8,NA())</f>
        <v>0</v>
      </c>
      <c r="S38" s="233" t="str">
        <f t="shared" si="3"/>
        <v/>
      </c>
      <c r="T38" s="112">
        <f>IF(P38="X",'G 2.3'!E8,NA())</f>
        <v>1</v>
      </c>
      <c r="U38" s="717"/>
      <c r="V38" s="716"/>
      <c r="W38" s="716"/>
      <c r="X38" s="85">
        <f t="shared" si="0"/>
        <v>0.1</v>
      </c>
      <c r="Y38" s="85">
        <f t="shared" si="4"/>
        <v>1</v>
      </c>
      <c r="Z38" s="715"/>
      <c r="AB38" s="805"/>
      <c r="AC38" s="806"/>
      <c r="AD38" s="807"/>
    </row>
    <row r="39" spans="1:30" ht="15" customHeight="1" x14ac:dyDescent="0.3">
      <c r="A39" s="30"/>
      <c r="B39" s="774"/>
      <c r="C39" s="726"/>
      <c r="D39" s="726"/>
      <c r="E39" s="726"/>
      <c r="F39" s="702" t="s">
        <v>36</v>
      </c>
      <c r="G39" s="740" t="s">
        <v>37</v>
      </c>
      <c r="H39" s="427">
        <v>1</v>
      </c>
      <c r="I39" s="428" t="str">
        <f>CONCATENATE($F$39,".",H39)</f>
        <v>G 2.4.1</v>
      </c>
      <c r="J39" s="429" t="str">
        <f>'G 2.4'!C7</f>
        <v>Grundversorgung und Suffizienz</v>
      </c>
      <c r="K39" s="430"/>
      <c r="L39" s="430"/>
      <c r="M39" s="430"/>
      <c r="N39" s="511"/>
      <c r="O39" s="515"/>
      <c r="P39" s="196">
        <f>'G 2.4'!D7</f>
        <v>0</v>
      </c>
      <c r="Q39" s="104">
        <f t="shared" si="2"/>
        <v>-0.1</v>
      </c>
      <c r="R39" s="110" t="e">
        <f>IF(P39="X",'G 2.4'!F7,NA())</f>
        <v>#N/A</v>
      </c>
      <c r="S39" s="234">
        <f t="shared" si="3"/>
        <v>2</v>
      </c>
      <c r="T39" s="110" t="e">
        <f>IF(P39="X",'G 2.4'!E7,NA())</f>
        <v>#N/A</v>
      </c>
      <c r="U39" s="717">
        <f>IF(V39=W39,NA(),(_xlfn.IFNA(T39,0)+_xlfn.IFNA(T40,0)+_xlfn.IFNA(T41,0)+_xlfn.IFNA(T42,0))/(W39-V39))</f>
        <v>1.5</v>
      </c>
      <c r="V39" s="716">
        <f>COUNTIF(T39:T42,NA())</f>
        <v>2</v>
      </c>
      <c r="W39" s="716">
        <v>4</v>
      </c>
      <c r="X39" s="85">
        <f t="shared" si="0"/>
        <v>-0.1</v>
      </c>
      <c r="Y39" s="85">
        <f t="shared" si="4"/>
        <v>-0.1</v>
      </c>
      <c r="Z39" s="715"/>
      <c r="AA39" s="355"/>
      <c r="AB39" s="808"/>
      <c r="AC39" s="809"/>
      <c r="AD39" s="810"/>
    </row>
    <row r="40" spans="1:30" ht="15" customHeight="1" x14ac:dyDescent="0.3">
      <c r="A40" s="30"/>
      <c r="B40" s="774"/>
      <c r="C40" s="726"/>
      <c r="D40" s="726"/>
      <c r="E40" s="726"/>
      <c r="F40" s="703"/>
      <c r="G40" s="740"/>
      <c r="H40" s="408">
        <v>2</v>
      </c>
      <c r="I40" s="409" t="str">
        <f t="shared" ref="I40:I41" si="12">CONCATENATE($F$39,".",H40)</f>
        <v>G 2.4.2</v>
      </c>
      <c r="J40" s="410" t="str">
        <f>'G 2.4'!C8</f>
        <v>Soziale und generationsbezogene Gerechtigkeit</v>
      </c>
      <c r="K40" s="411"/>
      <c r="L40" s="411"/>
      <c r="M40" s="411"/>
      <c r="N40" s="507"/>
      <c r="O40" s="508"/>
      <c r="P40" s="191" t="str">
        <f>'G 2.4'!D8</f>
        <v>X</v>
      </c>
      <c r="Q40" s="106">
        <f t="shared" si="2"/>
        <v>2</v>
      </c>
      <c r="R40" s="111">
        <f>IF(P40="X",'G 2.4'!F8,NA())</f>
        <v>2</v>
      </c>
      <c r="S40" s="232" t="str">
        <f t="shared" si="3"/>
        <v/>
      </c>
      <c r="T40" s="111">
        <f>IF(P40="X",'G 2.4'!E8,NA())</f>
        <v>1</v>
      </c>
      <c r="U40" s="717"/>
      <c r="V40" s="716"/>
      <c r="W40" s="716"/>
      <c r="X40" s="85">
        <f t="shared" si="0"/>
        <v>2</v>
      </c>
      <c r="Y40" s="85">
        <f t="shared" si="4"/>
        <v>1</v>
      </c>
      <c r="Z40" s="715"/>
      <c r="AA40" s="355"/>
      <c r="AB40" s="805"/>
      <c r="AC40" s="806"/>
      <c r="AD40" s="807"/>
    </row>
    <row r="41" spans="1:30" ht="15" customHeight="1" x14ac:dyDescent="0.3">
      <c r="A41" s="30"/>
      <c r="B41" s="774"/>
      <c r="C41" s="726"/>
      <c r="D41" s="726"/>
      <c r="E41" s="726"/>
      <c r="F41" s="703"/>
      <c r="G41" s="740"/>
      <c r="H41" s="408">
        <v>3</v>
      </c>
      <c r="I41" s="409" t="str">
        <f t="shared" si="12"/>
        <v>G 2.4.3</v>
      </c>
      <c r="J41" s="410" t="str">
        <f>'G 2.4'!C9</f>
        <v>Projektinterne Gerechtigkeit</v>
      </c>
      <c r="K41" s="416"/>
      <c r="L41" s="416"/>
      <c r="M41" s="416"/>
      <c r="N41" s="507"/>
      <c r="O41" s="508"/>
      <c r="P41" s="191">
        <f>'G 2.4'!D9</f>
        <v>0</v>
      </c>
      <c r="Q41" s="106">
        <f t="shared" si="2"/>
        <v>-0.1</v>
      </c>
      <c r="R41" s="111" t="e">
        <f>IF(P41="X",'G 2.4'!F9,NA())</f>
        <v>#N/A</v>
      </c>
      <c r="S41" s="232">
        <f t="shared" si="3"/>
        <v>2</v>
      </c>
      <c r="T41" s="111" t="e">
        <f>IF(P41="X",'G 2.4'!E9,NA())</f>
        <v>#N/A</v>
      </c>
      <c r="U41" s="717"/>
      <c r="V41" s="716"/>
      <c r="W41" s="716"/>
      <c r="X41" s="85">
        <f t="shared" si="0"/>
        <v>-0.1</v>
      </c>
      <c r="Y41" s="85">
        <f t="shared" si="4"/>
        <v>-0.1</v>
      </c>
      <c r="Z41" s="715"/>
      <c r="AB41" s="805"/>
      <c r="AC41" s="806"/>
      <c r="AD41" s="807"/>
    </row>
    <row r="42" spans="1:30" ht="15" customHeight="1" x14ac:dyDescent="0.3">
      <c r="A42" s="30"/>
      <c r="B42" s="774"/>
      <c r="C42" s="726"/>
      <c r="D42" s="764"/>
      <c r="E42" s="764"/>
      <c r="F42" s="766"/>
      <c r="G42" s="740"/>
      <c r="H42" s="419">
        <v>4</v>
      </c>
      <c r="I42" s="420" t="str">
        <f>CONCATENATE($F$39,".",H42)</f>
        <v>G 2.4.4</v>
      </c>
      <c r="J42" s="421" t="str">
        <f>'G 2.4'!C10</f>
        <v>Verantwortliche Beschaffung</v>
      </c>
      <c r="K42" s="422"/>
      <c r="L42" s="422"/>
      <c r="M42" s="422"/>
      <c r="N42" s="509"/>
      <c r="O42" s="514"/>
      <c r="P42" s="192" t="str">
        <f>'G 2.4'!D10</f>
        <v>X</v>
      </c>
      <c r="Q42" s="105">
        <f t="shared" si="2"/>
        <v>2</v>
      </c>
      <c r="R42" s="112">
        <f>IF(P42="X",'G 2.4'!F10,NA())</f>
        <v>2</v>
      </c>
      <c r="S42" s="233" t="str">
        <f t="shared" si="3"/>
        <v/>
      </c>
      <c r="T42" s="112">
        <f>IF(P42="X",'G 2.4'!E10,NA())</f>
        <v>2</v>
      </c>
      <c r="U42" s="717"/>
      <c r="V42" s="716"/>
      <c r="W42" s="716"/>
      <c r="X42" s="85">
        <f t="shared" si="0"/>
        <v>2</v>
      </c>
      <c r="Y42" s="85">
        <f t="shared" si="4"/>
        <v>2</v>
      </c>
      <c r="Z42" s="715"/>
      <c r="AB42" s="805"/>
      <c r="AC42" s="806"/>
      <c r="AD42" s="807"/>
    </row>
    <row r="43" spans="1:30" ht="15" customHeight="1" x14ac:dyDescent="0.3">
      <c r="A43" s="30"/>
      <c r="B43" s="774"/>
      <c r="C43" s="726"/>
      <c r="D43" s="725" t="s">
        <v>11</v>
      </c>
      <c r="E43" s="725" t="s">
        <v>144</v>
      </c>
      <c r="F43" s="702" t="s">
        <v>38</v>
      </c>
      <c r="G43" s="740" t="s">
        <v>143</v>
      </c>
      <c r="H43" s="427">
        <v>1</v>
      </c>
      <c r="I43" s="428" t="str">
        <f>CONCATENATE($F$43,".",H43)</f>
        <v>G 3.1.1</v>
      </c>
      <c r="J43" s="429" t="str">
        <f>'G 3.1'!C7</f>
        <v>Risiko- und Sicherheitsmanagement</v>
      </c>
      <c r="K43" s="435"/>
      <c r="L43" s="435"/>
      <c r="M43" s="435"/>
      <c r="N43" s="511"/>
      <c r="O43" s="515"/>
      <c r="P43" s="196" t="str">
        <f>'G 3.1'!D7</f>
        <v>X</v>
      </c>
      <c r="Q43" s="104">
        <f t="shared" si="2"/>
        <v>1</v>
      </c>
      <c r="R43" s="110">
        <f>IF(P43="X",'G 3.1'!F7,NA())</f>
        <v>1</v>
      </c>
      <c r="S43" s="234" t="str">
        <f t="shared" si="3"/>
        <v/>
      </c>
      <c r="T43" s="110">
        <f>IF(P43="X",'G 3.1'!E7,NA())</f>
        <v>1</v>
      </c>
      <c r="U43" s="717">
        <f>IF(V43=W43,NA(),(_xlfn.IFNA(T43,0)+_xlfn.IFNA(T44,0)+_xlfn.IFNA(T45,0))/(W43-V43))</f>
        <v>1</v>
      </c>
      <c r="V43" s="716">
        <f>COUNTIF(T43:T45,NA())</f>
        <v>2</v>
      </c>
      <c r="W43" s="716">
        <v>3</v>
      </c>
      <c r="X43" s="85">
        <f t="shared" si="0"/>
        <v>1</v>
      </c>
      <c r="Y43" s="85">
        <f t="shared" si="4"/>
        <v>1</v>
      </c>
      <c r="Z43" s="715"/>
      <c r="AB43" s="802"/>
      <c r="AC43" s="803"/>
      <c r="AD43" s="804"/>
    </row>
    <row r="44" spans="1:30" ht="15" customHeight="1" x14ac:dyDescent="0.3">
      <c r="A44" s="30"/>
      <c r="B44" s="774"/>
      <c r="C44" s="726"/>
      <c r="D44" s="726"/>
      <c r="E44" s="726"/>
      <c r="F44" s="703"/>
      <c r="G44" s="740"/>
      <c r="H44" s="408">
        <v>2</v>
      </c>
      <c r="I44" s="409" t="str">
        <f t="shared" ref="I44:I45" si="13">CONCATENATE($F$43,".",H44)</f>
        <v>G 3.1.2</v>
      </c>
      <c r="J44" s="410" t="str">
        <f>'G 3.1'!C8</f>
        <v>Resilienz und Zuverlässigkeit</v>
      </c>
      <c r="K44" s="416"/>
      <c r="L44" s="416"/>
      <c r="M44" s="416"/>
      <c r="N44" s="507"/>
      <c r="O44" s="508"/>
      <c r="P44" s="191">
        <f>'G 3.1'!D8</f>
        <v>0</v>
      </c>
      <c r="Q44" s="106">
        <f t="shared" si="2"/>
        <v>-0.1</v>
      </c>
      <c r="R44" s="111" t="e">
        <f>IF(P44="X",'G 3.1'!F8,NA())</f>
        <v>#N/A</v>
      </c>
      <c r="S44" s="232">
        <f t="shared" si="3"/>
        <v>2</v>
      </c>
      <c r="T44" s="111" t="e">
        <f>IF(P44="X",'G 3.1'!E8,NA())</f>
        <v>#N/A</v>
      </c>
      <c r="U44" s="717"/>
      <c r="V44" s="716"/>
      <c r="W44" s="716"/>
      <c r="X44" s="85">
        <f t="shared" si="0"/>
        <v>-0.1</v>
      </c>
      <c r="Y44" s="85">
        <f t="shared" si="4"/>
        <v>-0.1</v>
      </c>
      <c r="Z44" s="715"/>
      <c r="AB44" s="799"/>
      <c r="AC44" s="800"/>
      <c r="AD44" s="801"/>
    </row>
    <row r="45" spans="1:30" ht="15" customHeight="1" x14ac:dyDescent="0.3">
      <c r="A45" s="30"/>
      <c r="B45" s="774"/>
      <c r="C45" s="726"/>
      <c r="D45" s="726"/>
      <c r="E45" s="726"/>
      <c r="F45" s="766"/>
      <c r="G45" s="740"/>
      <c r="H45" s="419">
        <v>3</v>
      </c>
      <c r="I45" s="420" t="str">
        <f t="shared" si="13"/>
        <v>G 3.1.3</v>
      </c>
      <c r="J45" s="421" t="str">
        <f>'G 3.1'!C9</f>
        <v>Notfallszenarien</v>
      </c>
      <c r="K45" s="422"/>
      <c r="L45" s="422"/>
      <c r="M45" s="422"/>
      <c r="N45" s="509"/>
      <c r="O45" s="514"/>
      <c r="P45" s="192">
        <f>'G 3.1'!D9</f>
        <v>0</v>
      </c>
      <c r="Q45" s="105">
        <f t="shared" si="2"/>
        <v>-0.1</v>
      </c>
      <c r="R45" s="112" t="e">
        <f>IF(P45="X",'G 3.1'!F9,NA())</f>
        <v>#N/A</v>
      </c>
      <c r="S45" s="233">
        <f t="shared" si="3"/>
        <v>2</v>
      </c>
      <c r="T45" s="112" t="e">
        <f>IF(P45="X",'G 3.1'!E9,NA())</f>
        <v>#N/A</v>
      </c>
      <c r="U45" s="717"/>
      <c r="V45" s="716"/>
      <c r="W45" s="716"/>
      <c r="X45" s="85">
        <f t="shared" si="0"/>
        <v>-0.1</v>
      </c>
      <c r="Y45" s="85">
        <f t="shared" si="4"/>
        <v>-0.1</v>
      </c>
      <c r="Z45" s="715"/>
      <c r="AB45" s="793"/>
      <c r="AC45" s="794"/>
      <c r="AD45" s="795"/>
    </row>
    <row r="46" spans="1:30" ht="15.6" customHeight="1" x14ac:dyDescent="0.3">
      <c r="A46" s="30"/>
      <c r="B46" s="774"/>
      <c r="C46" s="726"/>
      <c r="D46" s="726"/>
      <c r="E46" s="726"/>
      <c r="F46" s="702" t="s">
        <v>39</v>
      </c>
      <c r="G46" s="740" t="s">
        <v>40</v>
      </c>
      <c r="H46" s="427">
        <v>1</v>
      </c>
      <c r="I46" s="428" t="str">
        <f>CONCATENATE($F$46,".",H46)</f>
        <v>G 3.2.1</v>
      </c>
      <c r="J46" s="429" t="str">
        <f>'G 3.2'!C7</f>
        <v>Widerstandsfähigkeit der Anlagen/Infrastrukturen</v>
      </c>
      <c r="K46" s="435"/>
      <c r="L46" s="435"/>
      <c r="M46" s="435"/>
      <c r="N46" s="511"/>
      <c r="O46" s="515"/>
      <c r="P46" s="196">
        <f>'G 3.2'!D7</f>
        <v>0</v>
      </c>
      <c r="Q46" s="104">
        <f t="shared" si="2"/>
        <v>-0.1</v>
      </c>
      <c r="R46" s="110" t="e">
        <f>IF(P46="X",'G 3.2'!F7,NA())</f>
        <v>#N/A</v>
      </c>
      <c r="S46" s="234">
        <f t="shared" si="3"/>
        <v>2</v>
      </c>
      <c r="T46" s="110" t="e">
        <f>IF(P46="X",'G 3.2'!E7,NA())</f>
        <v>#N/A</v>
      </c>
      <c r="U46" s="717" t="e">
        <f>IF(V46=W46,NA(),(_xlfn.IFNA(T46,0)+_xlfn.IFNA(T47,0))/(W46-V46))</f>
        <v>#N/A</v>
      </c>
      <c r="V46" s="716">
        <f>COUNTIF(T46:T47,NA())</f>
        <v>2</v>
      </c>
      <c r="W46" s="716">
        <v>2</v>
      </c>
      <c r="X46" s="85">
        <f t="shared" si="0"/>
        <v>-0.1</v>
      </c>
      <c r="Y46" s="85">
        <f t="shared" si="4"/>
        <v>-0.1</v>
      </c>
      <c r="Z46" s="715"/>
      <c r="AB46" s="802"/>
      <c r="AC46" s="803"/>
      <c r="AD46" s="804"/>
    </row>
    <row r="47" spans="1:30" ht="15" customHeight="1" thickBot="1" x14ac:dyDescent="0.35">
      <c r="A47" s="30"/>
      <c r="B47" s="775"/>
      <c r="C47" s="727"/>
      <c r="D47" s="727"/>
      <c r="E47" s="727"/>
      <c r="F47" s="704"/>
      <c r="G47" s="763"/>
      <c r="H47" s="419">
        <v>2</v>
      </c>
      <c r="I47" s="420" t="str">
        <f>CONCATENATE($F$46,".",H47)</f>
        <v>G 3.2.2</v>
      </c>
      <c r="J47" s="421" t="str">
        <f>'G 3.2'!C8</f>
        <v>Sicherheitsempfinden</v>
      </c>
      <c r="K47" s="422"/>
      <c r="L47" s="422"/>
      <c r="M47" s="422"/>
      <c r="N47" s="509"/>
      <c r="O47" s="514"/>
      <c r="P47" s="191">
        <f>'G 3.2'!D8</f>
        <v>0</v>
      </c>
      <c r="Q47" s="106">
        <f t="shared" si="2"/>
        <v>-0.1</v>
      </c>
      <c r="R47" s="111" t="e">
        <f>IF(P47="X",'G 3.2'!F8,NA())</f>
        <v>#N/A</v>
      </c>
      <c r="S47" s="232">
        <f t="shared" si="3"/>
        <v>2</v>
      </c>
      <c r="T47" s="111" t="e">
        <f>IF(P47="X",'G 3.2'!E8,NA())</f>
        <v>#N/A</v>
      </c>
      <c r="U47" s="717"/>
      <c r="V47" s="716"/>
      <c r="W47" s="716"/>
      <c r="X47" s="85">
        <f t="shared" si="0"/>
        <v>-0.1</v>
      </c>
      <c r="Y47" s="85">
        <f t="shared" si="4"/>
        <v>-0.1</v>
      </c>
      <c r="Z47" s="715"/>
      <c r="AB47" s="793"/>
      <c r="AC47" s="794"/>
      <c r="AD47" s="795"/>
    </row>
    <row r="48" spans="1:30" ht="15" customHeight="1" collapsed="1" x14ac:dyDescent="0.3">
      <c r="A48" s="30"/>
      <c r="B48" s="776" t="s">
        <v>3</v>
      </c>
      <c r="C48" s="741" t="s">
        <v>4</v>
      </c>
      <c r="D48" s="741" t="s">
        <v>8</v>
      </c>
      <c r="E48" s="741" t="s">
        <v>356</v>
      </c>
      <c r="F48" s="752" t="s">
        <v>41</v>
      </c>
      <c r="G48" s="754" t="s">
        <v>42</v>
      </c>
      <c r="H48" s="427">
        <v>1</v>
      </c>
      <c r="I48" s="428" t="str">
        <f>CONCATENATE($F$48,".",H48)</f>
        <v>W 1.1.1</v>
      </c>
      <c r="J48" s="429" t="str">
        <f>'W 1.1'!C7</f>
        <v>Lebenszykluskosten</v>
      </c>
      <c r="K48" s="435"/>
      <c r="L48" s="435"/>
      <c r="M48" s="435"/>
      <c r="N48" s="511"/>
      <c r="O48" s="515"/>
      <c r="P48" s="190" t="str">
        <f>'W 1.1'!D7</f>
        <v>X</v>
      </c>
      <c r="Q48" s="200">
        <f t="shared" si="2"/>
        <v>1</v>
      </c>
      <c r="R48" s="201">
        <f>IF(P48="X",'W 1.1'!F7,NA())</f>
        <v>1</v>
      </c>
      <c r="S48" s="231" t="str">
        <f t="shared" si="3"/>
        <v/>
      </c>
      <c r="T48" s="201">
        <f>IF(P48="X",'W 1.1'!E7,NA())</f>
        <v>2</v>
      </c>
      <c r="U48" s="717">
        <f>IF(V48=W48,NA(),(_xlfn.IFNA(T48,0)+_xlfn.IFNA(T49,0)+_xlfn.IFNA(T50,0))/(W48-V48))</f>
        <v>2</v>
      </c>
      <c r="V48" s="716">
        <f>COUNTIF(T48:T50,NA())</f>
        <v>1</v>
      </c>
      <c r="W48" s="716">
        <v>3</v>
      </c>
      <c r="X48" s="85">
        <f t="shared" si="0"/>
        <v>1</v>
      </c>
      <c r="Y48" s="85">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c r="AC48" s="803"/>
      <c r="AD48" s="804"/>
    </row>
    <row r="49" spans="1:30" ht="15" customHeight="1" x14ac:dyDescent="0.3">
      <c r="A49" s="30"/>
      <c r="B49" s="721"/>
      <c r="C49" s="723"/>
      <c r="D49" s="723"/>
      <c r="E49" s="723"/>
      <c r="F49" s="718"/>
      <c r="G49" s="740"/>
      <c r="H49" s="408">
        <v>2</v>
      </c>
      <c r="I49" s="409" t="str">
        <f>CONCATENATE($F$48,".",H49)</f>
        <v>W 1.1.2</v>
      </c>
      <c r="J49" s="410" t="str">
        <f>'W 1.1'!C8</f>
        <v>Überwachung und Unterhalt</v>
      </c>
      <c r="K49" s="416"/>
      <c r="L49" s="416"/>
      <c r="M49" s="416"/>
      <c r="N49" s="507"/>
      <c r="O49" s="508"/>
      <c r="P49" s="191" t="str">
        <f>'W 1.1'!D8</f>
        <v>X</v>
      </c>
      <c r="Q49" s="106">
        <f t="shared" si="2"/>
        <v>2</v>
      </c>
      <c r="R49" s="111">
        <f>IF(P49="X",'W 1.1'!F8,NA())</f>
        <v>2</v>
      </c>
      <c r="S49" s="232" t="str">
        <f t="shared" si="3"/>
        <v/>
      </c>
      <c r="T49" s="111">
        <f>IF(P49="X",'W 1.1'!E8,NA())</f>
        <v>2</v>
      </c>
      <c r="U49" s="717"/>
      <c r="V49" s="716"/>
      <c r="W49" s="716"/>
      <c r="X49" s="85">
        <f t="shared" si="0"/>
        <v>2</v>
      </c>
      <c r="Y49" s="85">
        <f t="shared" si="4"/>
        <v>2</v>
      </c>
      <c r="Z49" s="715"/>
      <c r="AB49" s="799"/>
      <c r="AC49" s="800"/>
      <c r="AD49" s="801"/>
    </row>
    <row r="50" spans="1:30" ht="15" customHeight="1" x14ac:dyDescent="0.3">
      <c r="A50" s="30"/>
      <c r="B50" s="721"/>
      <c r="C50" s="723"/>
      <c r="D50" s="723"/>
      <c r="E50" s="723"/>
      <c r="F50" s="719"/>
      <c r="G50" s="740"/>
      <c r="H50" s="419">
        <v>3</v>
      </c>
      <c r="I50" s="420" t="str">
        <f>CONCATENATE($F$48,".",H50)</f>
        <v>W 1.1.3</v>
      </c>
      <c r="J50" s="421" t="str">
        <f>'W 1.1'!C9</f>
        <v>Kostenbasierende Risikoanalyse</v>
      </c>
      <c r="K50" s="422"/>
      <c r="L50" s="422"/>
      <c r="M50" s="422"/>
      <c r="N50" s="509"/>
      <c r="O50" s="514"/>
      <c r="P50" s="192">
        <f>'W 1.1'!D9</f>
        <v>0</v>
      </c>
      <c r="Q50" s="105">
        <f t="shared" si="2"/>
        <v>-0.1</v>
      </c>
      <c r="R50" s="112" t="e">
        <f>IF(P50="X",'W 1.1'!F9,NA())</f>
        <v>#N/A</v>
      </c>
      <c r="S50" s="233">
        <f t="shared" si="3"/>
        <v>2</v>
      </c>
      <c r="T50" s="112" t="e">
        <f>IF(P50="X",'W 1.1'!E9,NA())</f>
        <v>#N/A</v>
      </c>
      <c r="U50" s="717"/>
      <c r="V50" s="716"/>
      <c r="W50" s="716"/>
      <c r="X50" s="85">
        <f t="shared" si="0"/>
        <v>-0.1</v>
      </c>
      <c r="Y50" s="85">
        <f t="shared" si="4"/>
        <v>-0.1</v>
      </c>
      <c r="Z50" s="715"/>
      <c r="AB50" s="793"/>
      <c r="AC50" s="794"/>
      <c r="AD50" s="795"/>
    </row>
    <row r="51" spans="1:30" x14ac:dyDescent="0.3">
      <c r="A51" s="30"/>
      <c r="B51" s="721"/>
      <c r="C51" s="723"/>
      <c r="D51" s="723"/>
      <c r="E51" s="723"/>
      <c r="F51" s="770" t="s">
        <v>43</v>
      </c>
      <c r="G51" s="740" t="s">
        <v>136</v>
      </c>
      <c r="H51" s="427">
        <v>1</v>
      </c>
      <c r="I51" s="428" t="str">
        <f>CONCATENATE($F$51,".",H51)</f>
        <v>W 1.2.1</v>
      </c>
      <c r="J51" s="429" t="str">
        <f>'W 1.2'!C7</f>
        <v>Nutzungsflexibilität und Anpassungsfähigkeit</v>
      </c>
      <c r="K51" s="435"/>
      <c r="L51" s="435"/>
      <c r="M51" s="435"/>
      <c r="N51" s="511"/>
      <c r="O51" s="515"/>
      <c r="P51" s="196">
        <f>'W 1.2'!D7</f>
        <v>0</v>
      </c>
      <c r="Q51" s="104">
        <f t="shared" si="2"/>
        <v>-0.1</v>
      </c>
      <c r="R51" s="110" t="e">
        <f>IF(P51="X",'W 1.2'!F7,NA())</f>
        <v>#N/A</v>
      </c>
      <c r="S51" s="234">
        <f t="shared" si="3"/>
        <v>2</v>
      </c>
      <c r="T51" s="110" t="e">
        <f>IF(P51="X",'W 1.2'!E7,NA())</f>
        <v>#N/A</v>
      </c>
      <c r="U51" s="717">
        <f>IF(V51=W51,NA(),(_xlfn.IFNA(T51,0)+_xlfn.IFNA(T52,0))/(W51-V51))</f>
        <v>1</v>
      </c>
      <c r="V51" s="716">
        <f>COUNTIF(T51:T52,NA())</f>
        <v>1</v>
      </c>
      <c r="W51" s="716">
        <v>2</v>
      </c>
      <c r="X51" s="85">
        <f t="shared" si="0"/>
        <v>-0.1</v>
      </c>
      <c r="Y51" s="85">
        <f t="shared" si="4"/>
        <v>-0.1</v>
      </c>
      <c r="Z51" s="715"/>
      <c r="AB51" s="808"/>
      <c r="AC51" s="809"/>
      <c r="AD51" s="810"/>
    </row>
    <row r="52" spans="1:30" x14ac:dyDescent="0.3">
      <c r="A52" s="30"/>
      <c r="B52" s="721"/>
      <c r="C52" s="723"/>
      <c r="D52" s="724"/>
      <c r="E52" s="724"/>
      <c r="F52" s="719"/>
      <c r="G52" s="740"/>
      <c r="H52" s="419">
        <v>2</v>
      </c>
      <c r="I52" s="420" t="str">
        <f>CONCATENATE($F$51,".",H52)</f>
        <v>W 1.2.2</v>
      </c>
      <c r="J52" s="421" t="str">
        <f>'W 1.2'!C8</f>
        <v>Einfache Erhaltung und Rückbau</v>
      </c>
      <c r="K52" s="422"/>
      <c r="L52" s="422"/>
      <c r="M52" s="422"/>
      <c r="N52" s="509"/>
      <c r="O52" s="514"/>
      <c r="P52" s="192" t="str">
        <f>'W 1.2'!D8</f>
        <v>X</v>
      </c>
      <c r="Q52" s="105">
        <f t="shared" si="2"/>
        <v>2</v>
      </c>
      <c r="R52" s="112">
        <f>IF(P52="X",'W 1.2'!F8,NA())</f>
        <v>2</v>
      </c>
      <c r="S52" s="233" t="str">
        <f t="shared" si="3"/>
        <v/>
      </c>
      <c r="T52" s="112">
        <f>IF(P52="X",'W 1.2'!E8,NA())</f>
        <v>1</v>
      </c>
      <c r="U52" s="717"/>
      <c r="V52" s="716"/>
      <c r="W52" s="716"/>
      <c r="X52" s="85">
        <f t="shared" si="0"/>
        <v>2</v>
      </c>
      <c r="Y52" s="85">
        <f t="shared" si="4"/>
        <v>1</v>
      </c>
      <c r="Z52" s="715"/>
      <c r="AB52" s="805"/>
      <c r="AC52" s="806"/>
      <c r="AD52" s="807"/>
    </row>
    <row r="53" spans="1:30" ht="15" customHeight="1" x14ac:dyDescent="0.3">
      <c r="A53" s="30"/>
      <c r="B53" s="721"/>
      <c r="C53" s="723"/>
      <c r="D53" s="768" t="s">
        <v>12</v>
      </c>
      <c r="E53" s="768" t="s">
        <v>357</v>
      </c>
      <c r="F53" s="770" t="s">
        <v>44</v>
      </c>
      <c r="G53" s="740" t="s">
        <v>45</v>
      </c>
      <c r="H53" s="427">
        <v>1</v>
      </c>
      <c r="I53" s="428" t="str">
        <f>CONCATENATE($F$53,".",H53)</f>
        <v>W 2.1.1</v>
      </c>
      <c r="J53" s="429" t="str">
        <f>'W 2.1'!C7</f>
        <v xml:space="preserve">Volkswirtschaftliche Kosten-Nutzen Analyse </v>
      </c>
      <c r="K53" s="430"/>
      <c r="L53" s="430"/>
      <c r="M53" s="430"/>
      <c r="N53" s="511"/>
      <c r="O53" s="515"/>
      <c r="P53" s="196">
        <f>'W 2.1'!D7</f>
        <v>0</v>
      </c>
      <c r="Q53" s="104">
        <f t="shared" si="2"/>
        <v>-0.1</v>
      </c>
      <c r="R53" s="110" t="e">
        <f>IF(P53="X",'W 2.1'!F7,NA())</f>
        <v>#N/A</v>
      </c>
      <c r="S53" s="234">
        <f t="shared" si="3"/>
        <v>2</v>
      </c>
      <c r="T53" s="110" t="e">
        <f>IF(P53="X",'W 2.1'!E7,NA())</f>
        <v>#N/A</v>
      </c>
      <c r="U53" s="717" t="e">
        <f>IF(V53=W53,NA(),(_xlfn.IFNA(T53,0)+_xlfn.IFNA(T54,0)+_xlfn.IFNA(T55,0))/(W53-V53))</f>
        <v>#N/A</v>
      </c>
      <c r="V53" s="716">
        <f>COUNTIF(T53:T55,NA())</f>
        <v>3</v>
      </c>
      <c r="W53" s="716">
        <v>3</v>
      </c>
      <c r="X53" s="85">
        <f t="shared" si="0"/>
        <v>-0.1</v>
      </c>
      <c r="Y53" s="85">
        <f t="shared" si="4"/>
        <v>-0.1</v>
      </c>
      <c r="Z53" s="715"/>
      <c r="AB53" s="808"/>
      <c r="AC53" s="809"/>
      <c r="AD53" s="810"/>
    </row>
    <row r="54" spans="1:30" ht="15" customHeight="1" x14ac:dyDescent="0.3">
      <c r="A54" s="30"/>
      <c r="B54" s="721"/>
      <c r="C54" s="723"/>
      <c r="D54" s="723"/>
      <c r="E54" s="723"/>
      <c r="F54" s="718"/>
      <c r="G54" s="740"/>
      <c r="H54" s="408">
        <v>2</v>
      </c>
      <c r="I54" s="409" t="str">
        <f>CONCATENATE($F$53,".",H54)</f>
        <v>W 2.1.2</v>
      </c>
      <c r="J54" s="410" t="str">
        <f>'W 2.1'!C8</f>
        <v>Monitoringkonzept</v>
      </c>
      <c r="K54" s="411"/>
      <c r="L54" s="411"/>
      <c r="M54" s="411"/>
      <c r="N54" s="507"/>
      <c r="O54" s="508"/>
      <c r="P54" s="191">
        <f>'W 2.1'!D8</f>
        <v>0</v>
      </c>
      <c r="Q54" s="106">
        <f t="shared" si="2"/>
        <v>-0.1</v>
      </c>
      <c r="R54" s="111" t="e">
        <f>IF(P54="X",'W 2.1'!F8,NA())</f>
        <v>#N/A</v>
      </c>
      <c r="S54" s="232">
        <f t="shared" si="3"/>
        <v>2</v>
      </c>
      <c r="T54" s="111" t="e">
        <f>IF(P54="X",'W 2.1'!E8,NA())</f>
        <v>#N/A</v>
      </c>
      <c r="U54" s="717"/>
      <c r="V54" s="716"/>
      <c r="W54" s="716"/>
      <c r="X54" s="85">
        <f t="shared" si="0"/>
        <v>-0.1</v>
      </c>
      <c r="Y54" s="85">
        <f t="shared" si="4"/>
        <v>-0.1</v>
      </c>
      <c r="Z54" s="715"/>
      <c r="AB54" s="805"/>
      <c r="AC54" s="806"/>
      <c r="AD54" s="807"/>
    </row>
    <row r="55" spans="1:30" ht="15" customHeight="1" x14ac:dyDescent="0.3">
      <c r="A55" s="30"/>
      <c r="B55" s="721"/>
      <c r="C55" s="723"/>
      <c r="D55" s="723"/>
      <c r="E55" s="723"/>
      <c r="F55" s="719"/>
      <c r="G55" s="740"/>
      <c r="H55" s="419">
        <v>3</v>
      </c>
      <c r="I55" s="420" t="str">
        <f>CONCATENATE($F$53,".",H55)</f>
        <v>W 2.1.3</v>
      </c>
      <c r="J55" s="421" t="str">
        <f>'W 2.1'!C9</f>
        <v>Synergieeffekte</v>
      </c>
      <c r="K55" s="438"/>
      <c r="L55" s="438"/>
      <c r="M55" s="438"/>
      <c r="N55" s="509"/>
      <c r="O55" s="514"/>
      <c r="P55" s="192">
        <f>'W 2.1'!D9</f>
        <v>0</v>
      </c>
      <c r="Q55" s="105">
        <f t="shared" si="2"/>
        <v>-0.1</v>
      </c>
      <c r="R55" s="112" t="e">
        <f>IF(P55="X",'W 2.1'!F9,NA())</f>
        <v>#N/A</v>
      </c>
      <c r="S55" s="233">
        <f t="shared" si="3"/>
        <v>2</v>
      </c>
      <c r="T55" s="112" t="e">
        <f>IF(P55="X",'W 2.1'!E9,NA())</f>
        <v>#N/A</v>
      </c>
      <c r="U55" s="717"/>
      <c r="V55" s="716"/>
      <c r="W55" s="716"/>
      <c r="X55" s="85">
        <f t="shared" si="0"/>
        <v>-0.1</v>
      </c>
      <c r="Y55" s="85">
        <f t="shared" si="4"/>
        <v>-0.1</v>
      </c>
      <c r="Z55" s="715"/>
      <c r="AB55" s="805"/>
      <c r="AC55" s="806"/>
      <c r="AD55" s="807"/>
    </row>
    <row r="56" spans="1:30" ht="15" customHeight="1" x14ac:dyDescent="0.3">
      <c r="A56" s="30"/>
      <c r="B56" s="721"/>
      <c r="C56" s="723"/>
      <c r="D56" s="723"/>
      <c r="E56" s="723"/>
      <c r="F56" s="770" t="s">
        <v>46</v>
      </c>
      <c r="G56" s="740" t="s">
        <v>47</v>
      </c>
      <c r="H56" s="427">
        <v>1</v>
      </c>
      <c r="I56" s="428" t="str">
        <f>CONCATENATE($F$56,".",H56)</f>
        <v>W 2.2.1</v>
      </c>
      <c r="J56" s="429" t="str">
        <f>'W 2.2'!C7</f>
        <v xml:space="preserve">Regional verfügbare Rohstoffe </v>
      </c>
      <c r="K56" s="435"/>
      <c r="L56" s="435"/>
      <c r="M56" s="435"/>
      <c r="N56" s="511"/>
      <c r="O56" s="515"/>
      <c r="P56" s="196">
        <f>'W 2.2'!D7</f>
        <v>0</v>
      </c>
      <c r="Q56" s="104">
        <f t="shared" si="2"/>
        <v>-0.1</v>
      </c>
      <c r="R56" s="110" t="e">
        <f>IF(P56="X",'W 2.2'!F7,NA())</f>
        <v>#N/A</v>
      </c>
      <c r="S56" s="234">
        <f t="shared" si="3"/>
        <v>2</v>
      </c>
      <c r="T56" s="110" t="e">
        <f>IF(P56="X",'W 2.2'!E7,NA())</f>
        <v>#N/A</v>
      </c>
      <c r="U56" s="717">
        <f>IF(V56=W56,NA(),(_xlfn.IFNA(T56,0)+_xlfn.IFNA(T57,0)+_xlfn.IFNA(T58,0)+_xlfn.IFNA(T59,0))/(W56-V56))</f>
        <v>1</v>
      </c>
      <c r="V56" s="716">
        <f>COUNTIF(T56:T59,NA())</f>
        <v>3</v>
      </c>
      <c r="W56" s="716">
        <v>4</v>
      </c>
      <c r="X56" s="85">
        <f t="shared" si="0"/>
        <v>-0.1</v>
      </c>
      <c r="Y56" s="85">
        <f t="shared" si="4"/>
        <v>-0.1</v>
      </c>
      <c r="Z56" s="715"/>
      <c r="AB56" s="808"/>
      <c r="AC56" s="809"/>
      <c r="AD56" s="810"/>
    </row>
    <row r="57" spans="1:30" ht="15.95" customHeight="1" x14ac:dyDescent="0.3">
      <c r="A57" s="30"/>
      <c r="B57" s="721"/>
      <c r="C57" s="723"/>
      <c r="D57" s="723"/>
      <c r="E57" s="723"/>
      <c r="F57" s="718"/>
      <c r="G57" s="740"/>
      <c r="H57" s="408">
        <v>2</v>
      </c>
      <c r="I57" s="409" t="str">
        <f>CONCATENATE($F$56,".",H57)</f>
        <v>W 2.2.2</v>
      </c>
      <c r="J57" s="410" t="str">
        <f>'W 2.2'!C8</f>
        <v>Regional verfügbare personelle Ressourcen und Kompetenzen</v>
      </c>
      <c r="K57" s="416"/>
      <c r="L57" s="416"/>
      <c r="M57" s="416"/>
      <c r="N57" s="507"/>
      <c r="O57" s="508"/>
      <c r="P57" s="191">
        <f>'W 2.2'!D8</f>
        <v>0</v>
      </c>
      <c r="Q57" s="106">
        <f t="shared" si="2"/>
        <v>-0.1</v>
      </c>
      <c r="R57" s="111" t="e">
        <f>IF(P57="X",'W 2.2'!F8,NA())</f>
        <v>#N/A</v>
      </c>
      <c r="S57" s="232">
        <f t="shared" si="3"/>
        <v>2</v>
      </c>
      <c r="T57" s="111" t="e">
        <f>IF(P57="X",'W 2.2'!E8,NA())</f>
        <v>#N/A</v>
      </c>
      <c r="U57" s="717"/>
      <c r="V57" s="716"/>
      <c r="W57" s="716"/>
      <c r="X57" s="85">
        <f t="shared" si="0"/>
        <v>-0.1</v>
      </c>
      <c r="Y57" s="85">
        <f t="shared" si="4"/>
        <v>-0.1</v>
      </c>
      <c r="Z57" s="715"/>
      <c r="AB57" s="805"/>
      <c r="AC57" s="806"/>
      <c r="AD57" s="807"/>
    </row>
    <row r="58" spans="1:30" x14ac:dyDescent="0.3">
      <c r="A58" s="30"/>
      <c r="B58" s="721"/>
      <c r="C58" s="723"/>
      <c r="D58" s="723"/>
      <c r="E58" s="723"/>
      <c r="F58" s="718"/>
      <c r="G58" s="740"/>
      <c r="H58" s="408">
        <v>3</v>
      </c>
      <c r="I58" s="409" t="str">
        <f>CONCATENATE($F$56,".",H58)</f>
        <v>W 2.2.3</v>
      </c>
      <c r="J58" s="410" t="str">
        <f>'W 2.2'!C9</f>
        <v>Förderung der regionalen Attraktivität</v>
      </c>
      <c r="K58" s="411"/>
      <c r="L58" s="411"/>
      <c r="M58" s="411"/>
      <c r="N58" s="507"/>
      <c r="O58" s="508"/>
      <c r="P58" s="191">
        <f>'W 2.2'!D9</f>
        <v>0</v>
      </c>
      <c r="Q58" s="106">
        <f t="shared" si="2"/>
        <v>-0.1</v>
      </c>
      <c r="R58" s="111" t="e">
        <f>IF(P58="X",'W 2.2'!F9,NA())</f>
        <v>#N/A</v>
      </c>
      <c r="S58" s="232">
        <f t="shared" si="3"/>
        <v>2</v>
      </c>
      <c r="T58" s="111" t="e">
        <f>IF(P58="X",'W 2.2'!E9,NA())</f>
        <v>#N/A</v>
      </c>
      <c r="U58" s="717"/>
      <c r="V58" s="716"/>
      <c r="W58" s="716"/>
      <c r="X58" s="85">
        <f t="shared" si="0"/>
        <v>-0.1</v>
      </c>
      <c r="Y58" s="85">
        <f t="shared" si="4"/>
        <v>-0.1</v>
      </c>
      <c r="Z58" s="715"/>
      <c r="AB58" s="799" t="s">
        <v>448</v>
      </c>
      <c r="AC58" s="800"/>
      <c r="AD58" s="801"/>
    </row>
    <row r="59" spans="1:30" s="386" customFormat="1" ht="15.75" customHeight="1" x14ac:dyDescent="0.25">
      <c r="A59" s="380"/>
      <c r="B59" s="721"/>
      <c r="C59" s="723"/>
      <c r="D59" s="723"/>
      <c r="E59" s="723"/>
      <c r="F59" s="719"/>
      <c r="G59" s="740"/>
      <c r="H59" s="443">
        <v>4</v>
      </c>
      <c r="I59" s="444" t="str">
        <f>CONCATENATE($F$56,".",H59)</f>
        <v>W 2.2.4</v>
      </c>
      <c r="J59" s="444" t="str">
        <f>'W 2.2'!C10</f>
        <v>Reduktion der Zugangseinschränkungen</v>
      </c>
      <c r="K59" s="457"/>
      <c r="L59" s="457"/>
      <c r="M59" s="457"/>
      <c r="N59" s="518"/>
      <c r="O59" s="519" t="s">
        <v>416</v>
      </c>
      <c r="P59" s="381" t="str">
        <f>'W 2.2'!D10</f>
        <v>X</v>
      </c>
      <c r="Q59" s="382">
        <f t="shared" si="2"/>
        <v>0.1</v>
      </c>
      <c r="R59" s="383">
        <f>IF(P59="X",'W 2.2'!F10,NA())</f>
        <v>0</v>
      </c>
      <c r="S59" s="384" t="str">
        <f t="shared" si="3"/>
        <v/>
      </c>
      <c r="T59" s="383">
        <f>IF(P59="X",'W 2.2'!E10,NA())</f>
        <v>1</v>
      </c>
      <c r="U59" s="717"/>
      <c r="V59" s="716"/>
      <c r="W59" s="716"/>
      <c r="X59" s="385">
        <f t="shared" si="0"/>
        <v>0.1</v>
      </c>
      <c r="Y59" s="385">
        <f t="shared" si="4"/>
        <v>1</v>
      </c>
      <c r="Z59" s="715"/>
      <c r="AB59" s="793"/>
      <c r="AC59" s="794"/>
      <c r="AD59" s="795"/>
    </row>
    <row r="60" spans="1:30" x14ac:dyDescent="0.3">
      <c r="A60" s="30"/>
      <c r="B60" s="721"/>
      <c r="C60" s="723"/>
      <c r="D60" s="723"/>
      <c r="E60" s="723"/>
      <c r="F60" s="770" t="s">
        <v>48</v>
      </c>
      <c r="G60" s="740" t="s">
        <v>49</v>
      </c>
      <c r="H60" s="427">
        <v>1</v>
      </c>
      <c r="I60" s="428" t="str">
        <f>CONCATENATE($F$60,".",H60)</f>
        <v>W 2.3.1</v>
      </c>
      <c r="J60" s="429" t="str">
        <f>'W 2.3'!C7</f>
        <v>Vorhandene Infrastrukturen</v>
      </c>
      <c r="K60" s="430"/>
      <c r="L60" s="430"/>
      <c r="M60" s="430"/>
      <c r="N60" s="511"/>
      <c r="O60" s="515"/>
      <c r="P60" s="196">
        <f>'W 2.3'!D7</f>
        <v>0</v>
      </c>
      <c r="Q60" s="104">
        <f t="shared" si="2"/>
        <v>-0.1</v>
      </c>
      <c r="R60" s="110" t="e">
        <f>IF(P60="X",'W 2.3'!F7,NA())</f>
        <v>#N/A</v>
      </c>
      <c r="S60" s="234">
        <f t="shared" si="3"/>
        <v>2</v>
      </c>
      <c r="T60" s="110" t="e">
        <f>IF(P60="X",'W 2.3'!E7,NA())</f>
        <v>#N/A</v>
      </c>
      <c r="U60" s="717">
        <f>IF(V60=W60,NA(),(_xlfn.IFNA(T60,0)+_xlfn.IFNA(T61,0))/(W60-V60))</f>
        <v>2</v>
      </c>
      <c r="V60" s="716">
        <f>COUNTIF(T60:T61,NA())</f>
        <v>1</v>
      </c>
      <c r="W60" s="716">
        <v>2</v>
      </c>
      <c r="X60" s="85">
        <f t="shared" si="0"/>
        <v>-0.1</v>
      </c>
      <c r="Y60" s="85">
        <f t="shared" si="4"/>
        <v>-0.1</v>
      </c>
      <c r="Z60" s="715"/>
      <c r="AB60" s="802"/>
      <c r="AC60" s="803"/>
      <c r="AD60" s="804"/>
    </row>
    <row r="61" spans="1:30" x14ac:dyDescent="0.3">
      <c r="A61" s="30"/>
      <c r="B61" s="721"/>
      <c r="C61" s="723"/>
      <c r="D61" s="724"/>
      <c r="E61" s="724"/>
      <c r="F61" s="719"/>
      <c r="G61" s="740"/>
      <c r="H61" s="419">
        <v>2</v>
      </c>
      <c r="I61" s="420" t="str">
        <f>CONCATENATE($F$60,".",H61)</f>
        <v>W 2.3.2</v>
      </c>
      <c r="J61" s="421" t="str">
        <f>'W 2.3'!C8</f>
        <v>Multifunktionale oder gemeinsame Infrastrukturnutzung</v>
      </c>
      <c r="K61" s="438"/>
      <c r="L61" s="438"/>
      <c r="M61" s="438"/>
      <c r="N61" s="509"/>
      <c r="O61" s="514"/>
      <c r="P61" s="192" t="str">
        <f>'W 2.3'!D8</f>
        <v>X</v>
      </c>
      <c r="Q61" s="105">
        <f t="shared" si="2"/>
        <v>2</v>
      </c>
      <c r="R61" s="112">
        <f>IF(P61="X",'W 2.3'!F8,NA())</f>
        <v>2</v>
      </c>
      <c r="S61" s="233" t="str">
        <f t="shared" si="3"/>
        <v/>
      </c>
      <c r="T61" s="112">
        <f>IF(P61="X",'W 2.3'!E8,NA())</f>
        <v>2</v>
      </c>
      <c r="U61" s="717"/>
      <c r="V61" s="716"/>
      <c r="W61" s="716"/>
      <c r="X61" s="85">
        <f t="shared" si="0"/>
        <v>2</v>
      </c>
      <c r="Y61" s="85">
        <f t="shared" si="4"/>
        <v>2</v>
      </c>
      <c r="Z61" s="715"/>
      <c r="AB61" s="805"/>
      <c r="AC61" s="806"/>
      <c r="AD61" s="807"/>
    </row>
    <row r="62" spans="1:30" x14ac:dyDescent="0.3">
      <c r="A62" s="30"/>
      <c r="B62" s="721"/>
      <c r="C62" s="723"/>
      <c r="D62" s="768" t="s">
        <v>13</v>
      </c>
      <c r="E62" s="768" t="s">
        <v>15</v>
      </c>
      <c r="F62" s="770" t="s">
        <v>50</v>
      </c>
      <c r="G62" s="740" t="s">
        <v>51</v>
      </c>
      <c r="H62" s="427">
        <v>1</v>
      </c>
      <c r="I62" s="428" t="str">
        <f>CONCATENATE($F$62,".",H62)</f>
        <v>W 3.1.1</v>
      </c>
      <c r="J62" s="429" t="str">
        <f>'W 3.1'!C7</f>
        <v>Langfristige Finanzierung</v>
      </c>
      <c r="K62" s="430"/>
      <c r="L62" s="430"/>
      <c r="M62" s="430"/>
      <c r="N62" s="511"/>
      <c r="O62" s="515"/>
      <c r="P62" s="196" t="str">
        <f>'W 3.1'!D7</f>
        <v>X</v>
      </c>
      <c r="Q62" s="104">
        <f t="shared" si="2"/>
        <v>1</v>
      </c>
      <c r="R62" s="110">
        <f>IF(P62="X",'W 3.1'!F7,NA())</f>
        <v>1</v>
      </c>
      <c r="S62" s="234" t="str">
        <f t="shared" si="3"/>
        <v/>
      </c>
      <c r="T62" s="110">
        <f>IF(P62="X",'W 3.1'!E7,NA())</f>
        <v>1</v>
      </c>
      <c r="U62" s="717">
        <f>IF(V62=W62,NA(),(_xlfn.IFNA(T62,0)+_xlfn.IFNA(T63,0)+_xlfn.IFNA(T64,0))/(W62-V62))</f>
        <v>1</v>
      </c>
      <c r="V62" s="716">
        <f>COUNTIF(T62:T64,NA())</f>
        <v>2</v>
      </c>
      <c r="W62" s="716">
        <v>3</v>
      </c>
      <c r="X62" s="85">
        <f t="shared" si="0"/>
        <v>1</v>
      </c>
      <c r="Y62" s="85">
        <f t="shared" si="4"/>
        <v>1</v>
      </c>
      <c r="Z62" s="715"/>
      <c r="AB62" s="808"/>
      <c r="AC62" s="809"/>
      <c r="AD62" s="810"/>
    </row>
    <row r="63" spans="1:30" x14ac:dyDescent="0.3">
      <c r="A63" s="30"/>
      <c r="B63" s="721"/>
      <c r="C63" s="723"/>
      <c r="D63" s="723"/>
      <c r="E63" s="723"/>
      <c r="F63" s="718"/>
      <c r="G63" s="740"/>
      <c r="H63" s="408">
        <v>2</v>
      </c>
      <c r="I63" s="409" t="str">
        <f t="shared" ref="I63:I64" si="14">CONCATENATE($F$62,".",H63)</f>
        <v>W 3.1.2</v>
      </c>
      <c r="J63" s="410" t="str">
        <f>'W 3.1'!C8</f>
        <v>Kostendeckungsgrad nach Realisierung</v>
      </c>
      <c r="K63" s="411"/>
      <c r="L63" s="411"/>
      <c r="M63" s="411"/>
      <c r="N63" s="507"/>
      <c r="O63" s="508"/>
      <c r="P63" s="191">
        <f>'W 3.1'!D8</f>
        <v>0</v>
      </c>
      <c r="Q63" s="106">
        <f t="shared" si="2"/>
        <v>-0.1</v>
      </c>
      <c r="R63" s="111" t="e">
        <f>IF(P63="X",'W 3.1'!F8,NA())</f>
        <v>#N/A</v>
      </c>
      <c r="S63" s="232">
        <f t="shared" si="3"/>
        <v>2</v>
      </c>
      <c r="T63" s="111" t="e">
        <f>IF(P63="X",'W 3.1'!E8,NA())</f>
        <v>#N/A</v>
      </c>
      <c r="U63" s="717"/>
      <c r="V63" s="716"/>
      <c r="W63" s="716"/>
      <c r="X63" s="85">
        <f t="shared" si="0"/>
        <v>-0.1</v>
      </c>
      <c r="Y63" s="85">
        <f t="shared" si="4"/>
        <v>-0.1</v>
      </c>
      <c r="Z63" s="715"/>
      <c r="AB63" s="805"/>
      <c r="AC63" s="806"/>
      <c r="AD63" s="807"/>
    </row>
    <row r="64" spans="1:30" ht="17.25" thickBot="1" x14ac:dyDescent="0.35">
      <c r="A64" s="30"/>
      <c r="B64" s="777"/>
      <c r="C64" s="769"/>
      <c r="D64" s="769"/>
      <c r="E64" s="769"/>
      <c r="F64" s="778"/>
      <c r="G64" s="763"/>
      <c r="H64" s="419">
        <v>3</v>
      </c>
      <c r="I64" s="420" t="str">
        <f t="shared" si="14"/>
        <v>W 3.1.3</v>
      </c>
      <c r="J64" s="421" t="str">
        <f>'W 3.1'!C9</f>
        <v>Finanzierung der Risiken</v>
      </c>
      <c r="K64" s="438"/>
      <c r="L64" s="438"/>
      <c r="M64" s="438"/>
      <c r="N64" s="509"/>
      <c r="O64" s="514"/>
      <c r="P64" s="191">
        <f>'W 3.1'!D9</f>
        <v>0</v>
      </c>
      <c r="Q64" s="106">
        <f t="shared" si="2"/>
        <v>-0.1</v>
      </c>
      <c r="R64" s="111" t="e">
        <f>IF(P64="X",'W 3.1'!F9,NA())</f>
        <v>#N/A</v>
      </c>
      <c r="S64" s="235">
        <f t="shared" si="3"/>
        <v>2</v>
      </c>
      <c r="T64" s="111" t="e">
        <f>IF(P64="X",'W 3.1'!E9,NA())</f>
        <v>#N/A</v>
      </c>
      <c r="U64" s="717"/>
      <c r="V64" s="716"/>
      <c r="W64" s="716"/>
      <c r="X64" s="85">
        <f t="shared" si="0"/>
        <v>-0.1</v>
      </c>
      <c r="Y64" s="85">
        <f t="shared" si="4"/>
        <v>-0.1</v>
      </c>
      <c r="Z64" s="715"/>
      <c r="AB64" s="811"/>
      <c r="AC64" s="812"/>
      <c r="AD64" s="813"/>
    </row>
    <row r="65" spans="1:31" s="386" customFormat="1" ht="15.75" customHeight="1" x14ac:dyDescent="0.25">
      <c r="A65" s="380"/>
      <c r="B65" s="742" t="s">
        <v>5</v>
      </c>
      <c r="C65" s="576" t="s">
        <v>6</v>
      </c>
      <c r="D65" s="576" t="s">
        <v>127</v>
      </c>
      <c r="E65" s="576" t="s">
        <v>358</v>
      </c>
      <c r="F65" s="753" t="s">
        <v>52</v>
      </c>
      <c r="G65" s="754" t="s">
        <v>53</v>
      </c>
      <c r="H65" s="445">
        <v>1</v>
      </c>
      <c r="I65" s="446" t="str">
        <f>CONCATENATE($F$65,".",H65)</f>
        <v>U 1.1.1</v>
      </c>
      <c r="J65" s="446" t="str">
        <f>'U 1.1'!C7</f>
        <v>Minimierung des (nicht erneuerbaren) Energieverbrauchs</v>
      </c>
      <c r="K65" s="447"/>
      <c r="L65" s="447"/>
      <c r="M65" s="447"/>
      <c r="N65" s="520"/>
      <c r="O65" s="521"/>
      <c r="P65" s="387" t="str">
        <f>'U 1.1'!D7</f>
        <v>X</v>
      </c>
      <c r="Q65" s="388">
        <f t="shared" si="2"/>
        <v>1</v>
      </c>
      <c r="R65" s="389">
        <f>IF(P65="X",'U 1.1'!F7,NA())</f>
        <v>1</v>
      </c>
      <c r="S65" s="390" t="str">
        <f t="shared" si="3"/>
        <v/>
      </c>
      <c r="T65" s="389">
        <f>IF(P65="X",'U 1.1'!E7,NA())</f>
        <v>2</v>
      </c>
      <c r="U65" s="717">
        <f>IF(V65=W65,NA(),(_xlfn.IFNA(T65,0)+_xlfn.IFNA(T66,0)+_xlfn.IFNA(T67,0))/(W65-V65))</f>
        <v>2</v>
      </c>
      <c r="V65" s="716">
        <f>COUNTIF(T65:T67,NA())</f>
        <v>1</v>
      </c>
      <c r="W65" s="716">
        <v>3</v>
      </c>
      <c r="X65" s="385">
        <f>IF(ISNA(R65),-0.1,IF(R65=0,0.1,R65))</f>
        <v>1</v>
      </c>
      <c r="Y65" s="385">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77"/>
      <c r="D66" s="577"/>
      <c r="E66" s="577"/>
      <c r="F66" s="746"/>
      <c r="G66" s="740"/>
      <c r="H66" s="408">
        <v>2</v>
      </c>
      <c r="I66" s="409" t="str">
        <f t="shared" ref="I66:I67" si="15">CONCATENATE($F$65,".",H66)</f>
        <v>U 1.1.2</v>
      </c>
      <c r="J66" s="410" t="str">
        <f>'U 1.1'!C8</f>
        <v>Erneuerbare Energien</v>
      </c>
      <c r="K66" s="411"/>
      <c r="L66" s="411"/>
      <c r="M66" s="411"/>
      <c r="N66" s="507"/>
      <c r="O66" s="508"/>
      <c r="P66" s="191" t="str">
        <f>'U 1.1'!D8</f>
        <v>X</v>
      </c>
      <c r="Q66" s="106">
        <f t="shared" si="2"/>
        <v>2</v>
      </c>
      <c r="R66" s="111">
        <f>IF(P66="X",'U 1.1'!F8,NA())</f>
        <v>2</v>
      </c>
      <c r="S66" s="232" t="str">
        <f t="shared" si="3"/>
        <v/>
      </c>
      <c r="T66" s="111">
        <f>IF(P66="X",'U 1.1'!E8,NA())</f>
        <v>2</v>
      </c>
      <c r="U66" s="717"/>
      <c r="V66" s="716"/>
      <c r="W66" s="716"/>
      <c r="X66" s="85">
        <f t="shared" si="0"/>
        <v>2</v>
      </c>
      <c r="Y66" s="85">
        <f t="shared" si="4"/>
        <v>2</v>
      </c>
      <c r="Z66" s="715"/>
      <c r="AB66" s="805"/>
      <c r="AC66" s="806"/>
      <c r="AD66" s="807"/>
    </row>
    <row r="67" spans="1:31" ht="15" customHeight="1" x14ac:dyDescent="0.3">
      <c r="A67" s="30"/>
      <c r="B67" s="743"/>
      <c r="C67" s="577"/>
      <c r="D67" s="577"/>
      <c r="E67" s="577"/>
      <c r="F67" s="747"/>
      <c r="G67" s="740"/>
      <c r="H67" s="419">
        <v>3</v>
      </c>
      <c r="I67" s="420" t="str">
        <f t="shared" si="15"/>
        <v>U 1.1.3</v>
      </c>
      <c r="J67" s="421" t="str">
        <f>'U 1.1'!C9</f>
        <v>Energieverbrauchsmonitoring</v>
      </c>
      <c r="K67" s="438"/>
      <c r="L67" s="438"/>
      <c r="M67" s="438"/>
      <c r="N67" s="509"/>
      <c r="O67" s="514"/>
      <c r="P67" s="192">
        <f>'U 1.1'!D9</f>
        <v>0</v>
      </c>
      <c r="Q67" s="105">
        <f t="shared" si="2"/>
        <v>-0.1</v>
      </c>
      <c r="R67" s="112" t="e">
        <f>IF(P67="X",'U 1.1'!F9,NA())</f>
        <v>#N/A</v>
      </c>
      <c r="S67" s="233">
        <f t="shared" si="3"/>
        <v>2</v>
      </c>
      <c r="T67" s="112" t="e">
        <f>IF(P67="X",'U 1.1'!E9,NA())</f>
        <v>#N/A</v>
      </c>
      <c r="U67" s="717"/>
      <c r="V67" s="716"/>
      <c r="W67" s="716"/>
      <c r="X67" s="85">
        <f t="shared" si="0"/>
        <v>-0.1</v>
      </c>
      <c r="Y67" s="85">
        <f t="shared" si="4"/>
        <v>-0.1</v>
      </c>
      <c r="Z67" s="715"/>
      <c r="AB67" s="805"/>
      <c r="AC67" s="806"/>
      <c r="AD67" s="807"/>
    </row>
    <row r="68" spans="1:31" ht="15" customHeight="1" x14ac:dyDescent="0.3">
      <c r="A68" s="30"/>
      <c r="B68" s="743"/>
      <c r="C68" s="577"/>
      <c r="D68" s="577"/>
      <c r="E68" s="577"/>
      <c r="F68" s="745" t="s">
        <v>54</v>
      </c>
      <c r="G68" s="740" t="s">
        <v>125</v>
      </c>
      <c r="H68" s="427">
        <v>1</v>
      </c>
      <c r="I68" s="428" t="str">
        <f>CONCATENATE($F$68,".",H68)</f>
        <v>U 1.2.1</v>
      </c>
      <c r="J68" s="429" t="str">
        <f>'U 1.2'!C7</f>
        <v>Effiziente Flächennutzung</v>
      </c>
      <c r="K68" s="430"/>
      <c r="L68" s="430"/>
      <c r="M68" s="430"/>
      <c r="N68" s="511"/>
      <c r="O68" s="515" t="s">
        <v>416</v>
      </c>
      <c r="P68" s="196" t="str">
        <f>'U 1.2'!D7</f>
        <v>X</v>
      </c>
      <c r="Q68" s="104">
        <f t="shared" si="2"/>
        <v>1</v>
      </c>
      <c r="R68" s="110">
        <f>IF(P68="X",'U 1.2'!F7,NA())</f>
        <v>1</v>
      </c>
      <c r="S68" s="234" t="str">
        <f t="shared" si="3"/>
        <v/>
      </c>
      <c r="T68" s="110">
        <f>IF(P68="X",'U 1.2'!E7,NA())</f>
        <v>1</v>
      </c>
      <c r="U68" s="717">
        <f>IF(V68=W68,NA(),(_xlfn.IFNA(T68,0)+_xlfn.IFNA(T69,0))/(W68-V68))</f>
        <v>1</v>
      </c>
      <c r="V68" s="716">
        <f>COUNTIF(T68:T69,NA())</f>
        <v>0</v>
      </c>
      <c r="W68" s="716">
        <v>2</v>
      </c>
      <c r="X68" s="85">
        <f t="shared" si="0"/>
        <v>1</v>
      </c>
      <c r="Y68" s="85">
        <f t="shared" si="4"/>
        <v>1</v>
      </c>
      <c r="Z68" s="715"/>
      <c r="AB68" s="802" t="s">
        <v>433</v>
      </c>
      <c r="AC68" s="803"/>
      <c r="AD68" s="804"/>
    </row>
    <row r="69" spans="1:31" ht="15" customHeight="1" x14ac:dyDescent="0.3">
      <c r="A69" s="30"/>
      <c r="B69" s="743"/>
      <c r="C69" s="577"/>
      <c r="D69" s="577"/>
      <c r="E69" s="577"/>
      <c r="F69" s="747"/>
      <c r="G69" s="740"/>
      <c r="H69" s="419">
        <v>2</v>
      </c>
      <c r="I69" s="420" t="str">
        <f>CONCATENATE($F$68,".",H69)</f>
        <v>U 1.2.2</v>
      </c>
      <c r="J69" s="421" t="str">
        <f>'U 1.2'!C8</f>
        <v>Schonender Umgang mit Boden</v>
      </c>
      <c r="K69" s="422"/>
      <c r="L69" s="422"/>
      <c r="M69" s="422"/>
      <c r="N69" s="509"/>
      <c r="O69" s="514"/>
      <c r="P69" s="192" t="str">
        <f>'U 1.2'!D8</f>
        <v>X</v>
      </c>
      <c r="Q69" s="105">
        <f t="shared" si="2"/>
        <v>0.1</v>
      </c>
      <c r="R69" s="112">
        <f>IF(P69="X",'U 1.2'!F8,NA())</f>
        <v>0</v>
      </c>
      <c r="S69" s="233" t="str">
        <f t="shared" si="3"/>
        <v/>
      </c>
      <c r="T69" s="112">
        <f>IF(P69="X",'U 1.2'!E8,NA())</f>
        <v>1</v>
      </c>
      <c r="U69" s="717"/>
      <c r="V69" s="716"/>
      <c r="W69" s="716"/>
      <c r="X69" s="85">
        <f t="shared" si="0"/>
        <v>0.1</v>
      </c>
      <c r="Y69" s="85">
        <f t="shared" si="4"/>
        <v>1</v>
      </c>
      <c r="Z69" s="715"/>
      <c r="AB69" s="793"/>
      <c r="AC69" s="794"/>
      <c r="AD69" s="795"/>
    </row>
    <row r="70" spans="1:31" ht="15" customHeight="1" x14ac:dyDescent="0.3">
      <c r="A70" s="30"/>
      <c r="B70" s="743"/>
      <c r="C70" s="577"/>
      <c r="D70" s="577"/>
      <c r="E70" s="577"/>
      <c r="F70" s="745" t="s">
        <v>55</v>
      </c>
      <c r="G70" s="740" t="s">
        <v>328</v>
      </c>
      <c r="H70" s="427">
        <v>1</v>
      </c>
      <c r="I70" s="428" t="str">
        <f>CONCATENATE($F$70,".",H70)</f>
        <v>U 1.3.1</v>
      </c>
      <c r="J70" s="429" t="str">
        <f>'U 1.3'!C7</f>
        <v>Untersuchung KbS-Standorte (Kataster der belasteten Standorte)</v>
      </c>
      <c r="K70" s="430"/>
      <c r="L70" s="430"/>
      <c r="M70" s="430"/>
      <c r="N70" s="511"/>
      <c r="O70" s="515"/>
      <c r="P70" s="196" t="str">
        <f>'U 1.3'!D7</f>
        <v>X</v>
      </c>
      <c r="Q70" s="104">
        <f t="shared" si="2"/>
        <v>1</v>
      </c>
      <c r="R70" s="110">
        <f>IF(P70="X",'U 1.3'!F7,NA())</f>
        <v>1</v>
      </c>
      <c r="S70" s="234" t="str">
        <f t="shared" si="3"/>
        <v/>
      </c>
      <c r="T70" s="110">
        <f>IF(P70="X",'U 1.3'!E7,NA())</f>
        <v>2</v>
      </c>
      <c r="U70" s="717">
        <f>IF(V70=W70,NA(),(_xlfn.IFNA(T70,0)+_xlfn.IFNA(T71,0))/(W70-V70))</f>
        <v>2</v>
      </c>
      <c r="V70" s="716">
        <f>COUNTIF(T70:T71,NA())</f>
        <v>1</v>
      </c>
      <c r="W70" s="716">
        <v>2</v>
      </c>
      <c r="X70" s="85">
        <f t="shared" si="0"/>
        <v>1</v>
      </c>
      <c r="Y70" s="85">
        <f t="shared" si="4"/>
        <v>2</v>
      </c>
      <c r="Z70" s="715"/>
      <c r="AB70" s="808"/>
      <c r="AC70" s="809"/>
      <c r="AD70" s="810"/>
    </row>
    <row r="71" spans="1:31" ht="15" customHeight="1" x14ac:dyDescent="0.3">
      <c r="A71" s="30"/>
      <c r="B71" s="743"/>
      <c r="C71" s="577"/>
      <c r="D71" s="577"/>
      <c r="E71" s="577"/>
      <c r="F71" s="746"/>
      <c r="G71" s="740"/>
      <c r="H71" s="419">
        <v>2</v>
      </c>
      <c r="I71" s="420" t="str">
        <f>CONCATENATE($F$70,".",H71)</f>
        <v>U 1.3.2</v>
      </c>
      <c r="J71" s="421" t="str">
        <f>'U 1.3'!C8</f>
        <v>Bauliche Eingriffe auf KbS-Standorten</v>
      </c>
      <c r="K71" s="438"/>
      <c r="L71" s="438"/>
      <c r="M71" s="438"/>
      <c r="N71" s="509"/>
      <c r="O71" s="514"/>
      <c r="P71" s="191">
        <f>'U 1.3'!D8</f>
        <v>0</v>
      </c>
      <c r="Q71" s="106">
        <f t="shared" si="2"/>
        <v>-0.1</v>
      </c>
      <c r="R71" s="111" t="e">
        <f>IF(P71="X",'U 1.3'!F8,NA())</f>
        <v>#N/A</v>
      </c>
      <c r="S71" s="232">
        <f t="shared" si="3"/>
        <v>2</v>
      </c>
      <c r="T71" s="111" t="e">
        <f>IF(P71="X",'U 1.3'!E8,NA())</f>
        <v>#N/A</v>
      </c>
      <c r="U71" s="717"/>
      <c r="V71" s="716"/>
      <c r="W71" s="716"/>
      <c r="X71" s="85">
        <f t="shared" si="0"/>
        <v>-0.1</v>
      </c>
      <c r="Y71" s="85">
        <f t="shared" si="4"/>
        <v>-0.1</v>
      </c>
      <c r="Z71" s="715"/>
      <c r="AB71" s="805"/>
      <c r="AC71" s="806"/>
      <c r="AD71" s="807"/>
    </row>
    <row r="72" spans="1:31" ht="15" customHeight="1" x14ac:dyDescent="0.3">
      <c r="A72" s="30"/>
      <c r="B72" s="743"/>
      <c r="C72" s="577"/>
      <c r="D72" s="577"/>
      <c r="E72" s="577"/>
      <c r="F72" s="745" t="s">
        <v>68</v>
      </c>
      <c r="G72" s="740" t="s">
        <v>101</v>
      </c>
      <c r="H72" s="427">
        <v>1</v>
      </c>
      <c r="I72" s="428" t="str">
        <f>CONCATENATE($F$72,".",H72)</f>
        <v>U 1.4.1</v>
      </c>
      <c r="J72" s="429" t="str">
        <f>'U 1.4'!C7</f>
        <v>Unverschmutzte Abfälle</v>
      </c>
      <c r="K72" s="435"/>
      <c r="L72" s="435"/>
      <c r="M72" s="435"/>
      <c r="N72" s="511"/>
      <c r="O72" s="515"/>
      <c r="P72" s="196" t="str">
        <f>'U 1.4'!D7</f>
        <v>X</v>
      </c>
      <c r="Q72" s="104">
        <f t="shared" si="2"/>
        <v>2</v>
      </c>
      <c r="R72" s="110">
        <f>IF(P72="X",'U 1.4'!F7,NA())</f>
        <v>2</v>
      </c>
      <c r="S72" s="234" t="str">
        <f t="shared" si="3"/>
        <v/>
      </c>
      <c r="T72" s="110">
        <f>IF(P72="X",'U 1.4'!E7,NA())</f>
        <v>2</v>
      </c>
      <c r="U72" s="717">
        <f>IF(V72=W72,NA(),(_xlfn.IFNA(T72,0)+_xlfn.IFNA(T73,0))/(W72-V72))</f>
        <v>2</v>
      </c>
      <c r="V72" s="716">
        <f>COUNTIF(T72:T73,NA())</f>
        <v>1</v>
      </c>
      <c r="W72" s="716">
        <v>2</v>
      </c>
      <c r="X72" s="85">
        <f t="shared" si="0"/>
        <v>2</v>
      </c>
      <c r="Y72" s="85">
        <f t="shared" si="4"/>
        <v>2</v>
      </c>
      <c r="Z72" s="715"/>
      <c r="AB72" s="802"/>
      <c r="AC72" s="803"/>
      <c r="AD72" s="804"/>
    </row>
    <row r="73" spans="1:31" ht="15" customHeight="1" x14ac:dyDescent="0.3">
      <c r="A73" s="30"/>
      <c r="B73" s="743"/>
      <c r="C73" s="577"/>
      <c r="D73" s="577"/>
      <c r="E73" s="577"/>
      <c r="F73" s="747"/>
      <c r="G73" s="740"/>
      <c r="H73" s="419">
        <v>2</v>
      </c>
      <c r="I73" s="420" t="str">
        <f>CONCATENATE($F$72,".",H73)</f>
        <v>U 1.4.2</v>
      </c>
      <c r="J73" s="421" t="str">
        <f>'U 1.4'!C8</f>
        <v>Belastete Abfälle</v>
      </c>
      <c r="K73" s="422"/>
      <c r="L73" s="422"/>
      <c r="M73" s="422"/>
      <c r="N73" s="509"/>
      <c r="O73" s="514"/>
      <c r="P73" s="192">
        <f>'U 1.4'!D8</f>
        <v>0</v>
      </c>
      <c r="Q73" s="105">
        <f t="shared" si="2"/>
        <v>-0.1</v>
      </c>
      <c r="R73" s="112" t="e">
        <f>IF(P73="X",'U 1.4'!F8,NA())</f>
        <v>#N/A</v>
      </c>
      <c r="S73" s="233">
        <f t="shared" si="3"/>
        <v>2</v>
      </c>
      <c r="T73" s="112" t="e">
        <f>IF(P73="X",'U 1.4'!E8,NA())</f>
        <v>#N/A</v>
      </c>
      <c r="U73" s="717"/>
      <c r="V73" s="716"/>
      <c r="W73" s="716"/>
      <c r="X73" s="85">
        <f t="shared" si="0"/>
        <v>-0.1</v>
      </c>
      <c r="Y73" s="85">
        <f t="shared" si="4"/>
        <v>-0.1</v>
      </c>
      <c r="Z73" s="715"/>
      <c r="AB73" s="793"/>
      <c r="AC73" s="794"/>
      <c r="AD73" s="795"/>
    </row>
    <row r="74" spans="1:31" ht="15" customHeight="1" x14ac:dyDescent="0.3">
      <c r="A74" s="30"/>
      <c r="B74" s="743"/>
      <c r="C74" s="577"/>
      <c r="D74" s="577"/>
      <c r="E74" s="577"/>
      <c r="F74" s="745" t="s">
        <v>69</v>
      </c>
      <c r="G74" s="740" t="s">
        <v>64</v>
      </c>
      <c r="H74" s="427">
        <v>1</v>
      </c>
      <c r="I74" s="428" t="str">
        <f>CONCATENATE($F$74,".",H74)</f>
        <v>U 1.5.1</v>
      </c>
      <c r="J74" s="429" t="str">
        <f>'U 1.5'!C7</f>
        <v>Ressourceneffizienz</v>
      </c>
      <c r="K74" s="435"/>
      <c r="L74" s="435"/>
      <c r="M74" s="435"/>
      <c r="N74" s="511"/>
      <c r="O74" s="515" t="s">
        <v>416</v>
      </c>
      <c r="P74" s="196" t="str">
        <f>'U 1.5'!D7</f>
        <v>X</v>
      </c>
      <c r="Q74" s="104">
        <f t="shared" si="2"/>
        <v>1</v>
      </c>
      <c r="R74" s="110">
        <f>IF(P74="X",'U 1.5'!F7,NA())</f>
        <v>1</v>
      </c>
      <c r="S74" s="234" t="str">
        <f t="shared" si="3"/>
        <v/>
      </c>
      <c r="T74" s="110">
        <f>IF(P74="X",'U 1.5'!E7,NA())</f>
        <v>1</v>
      </c>
      <c r="U74" s="717">
        <f>IF(V74=W74,NA(),(_xlfn.IFNA(T74,0)+_xlfn.IFNA(T75,0)+_xlfn.IFNA(T76,0))/(W74-V74))</f>
        <v>1</v>
      </c>
      <c r="V74" s="716">
        <f>COUNTIF(T74:T76,NA())</f>
        <v>0</v>
      </c>
      <c r="W74" s="716">
        <v>3</v>
      </c>
      <c r="X74" s="85">
        <f t="shared" si="0"/>
        <v>1</v>
      </c>
      <c r="Y74" s="85">
        <f t="shared" si="4"/>
        <v>1</v>
      </c>
      <c r="Z74" s="715"/>
      <c r="AB74" s="802" t="s">
        <v>434</v>
      </c>
      <c r="AC74" s="803"/>
      <c r="AD74" s="804"/>
    </row>
    <row r="75" spans="1:31" ht="15" customHeight="1" x14ac:dyDescent="0.3">
      <c r="A75" s="30"/>
      <c r="B75" s="743"/>
      <c r="C75" s="577"/>
      <c r="D75" s="577"/>
      <c r="E75" s="577"/>
      <c r="F75" s="746"/>
      <c r="G75" s="740"/>
      <c r="H75" s="408">
        <v>2</v>
      </c>
      <c r="I75" s="409" t="str">
        <f>CONCATENATE($F$74,".",H75)</f>
        <v>U 1.5.2</v>
      </c>
      <c r="J75" s="410" t="str">
        <f>'U 1.5'!C8</f>
        <v>Ökologisch verantwortlicher Betrieb und Unterhalt</v>
      </c>
      <c r="K75" s="416"/>
      <c r="L75" s="416"/>
      <c r="M75" s="416"/>
      <c r="N75" s="507"/>
      <c r="O75" s="508"/>
      <c r="P75" s="191" t="str">
        <f>'U 1.5'!D8</f>
        <v>X</v>
      </c>
      <c r="Q75" s="106">
        <f t="shared" si="2"/>
        <v>1</v>
      </c>
      <c r="R75" s="111">
        <f>IF(P75="X",'U 1.5'!F8,NA())</f>
        <v>1</v>
      </c>
      <c r="S75" s="232" t="str">
        <f t="shared" si="3"/>
        <v/>
      </c>
      <c r="T75" s="111">
        <f>IF(P75="X",'U 1.5'!E8,NA())</f>
        <v>1</v>
      </c>
      <c r="U75" s="717"/>
      <c r="V75" s="716"/>
      <c r="W75" s="716"/>
      <c r="X75" s="85">
        <f t="shared" si="0"/>
        <v>1</v>
      </c>
      <c r="Y75" s="85">
        <f t="shared" si="4"/>
        <v>1</v>
      </c>
      <c r="Z75" s="715"/>
      <c r="AB75" s="799"/>
      <c r="AC75" s="800"/>
      <c r="AD75" s="801"/>
    </row>
    <row r="76" spans="1:31" ht="15" customHeight="1" x14ac:dyDescent="0.3">
      <c r="A76" s="30"/>
      <c r="B76" s="743"/>
      <c r="C76" s="577"/>
      <c r="D76" s="582"/>
      <c r="E76" s="582"/>
      <c r="F76" s="747"/>
      <c r="G76" s="740"/>
      <c r="H76" s="419">
        <v>3</v>
      </c>
      <c r="I76" s="420" t="str">
        <f>CONCATENATE($F$74,".",H76)</f>
        <v>U 1.5.3</v>
      </c>
      <c r="J76" s="421" t="str">
        <f>'U 1.5'!C9</f>
        <v>Rückbaubarkeit</v>
      </c>
      <c r="K76" s="422"/>
      <c r="L76" s="422"/>
      <c r="M76" s="422"/>
      <c r="N76" s="509"/>
      <c r="O76" s="514"/>
      <c r="P76" s="192" t="str">
        <f>'U 1.5'!D9</f>
        <v>X</v>
      </c>
      <c r="Q76" s="105">
        <f t="shared" si="2"/>
        <v>0.1</v>
      </c>
      <c r="R76" s="112">
        <f>IF(P76="X",'U 1.5'!F9,NA())</f>
        <v>0</v>
      </c>
      <c r="S76" s="233" t="str">
        <f t="shared" si="3"/>
        <v/>
      </c>
      <c r="T76" s="112">
        <f>IF(P76="X",'U 1.5'!E9,NA())</f>
        <v>1</v>
      </c>
      <c r="U76" s="717"/>
      <c r="V76" s="716"/>
      <c r="W76" s="716"/>
      <c r="X76" s="85">
        <f t="shared" si="0"/>
        <v>0.1</v>
      </c>
      <c r="Y76" s="85">
        <f t="shared" si="4"/>
        <v>1</v>
      </c>
      <c r="Z76" s="715"/>
      <c r="AB76" s="793"/>
      <c r="AC76" s="794"/>
      <c r="AD76" s="795"/>
    </row>
    <row r="77" spans="1:31" ht="15" customHeight="1" x14ac:dyDescent="0.3">
      <c r="A77" s="30"/>
      <c r="B77" s="743"/>
      <c r="C77" s="577"/>
      <c r="D77" s="751" t="s">
        <v>128</v>
      </c>
      <c r="E77" s="751" t="s">
        <v>359</v>
      </c>
      <c r="F77" s="745" t="s">
        <v>56</v>
      </c>
      <c r="G77" s="740" t="s">
        <v>59</v>
      </c>
      <c r="H77" s="427">
        <v>1</v>
      </c>
      <c r="I77" s="428" t="str">
        <f>CONCATENATE($F$77,".",H77)</f>
        <v>U 2.1.1</v>
      </c>
      <c r="J77" s="429" t="str">
        <f>'U 2.1'!C7</f>
        <v>Emissionen</v>
      </c>
      <c r="K77" s="435"/>
      <c r="L77" s="435"/>
      <c r="M77" s="435"/>
      <c r="N77" s="511"/>
      <c r="O77" s="515"/>
      <c r="P77" s="196" t="str">
        <f>'U 2.1'!D7</f>
        <v>X</v>
      </c>
      <c r="Q77" s="104">
        <f t="shared" si="2"/>
        <v>2</v>
      </c>
      <c r="R77" s="110">
        <f>IF(P77="X",'U 2.1'!F7,NA())</f>
        <v>2</v>
      </c>
      <c r="S77" s="234" t="str">
        <f t="shared" si="3"/>
        <v/>
      </c>
      <c r="T77" s="110">
        <f>IF(P77="X",'U 2.1'!E7,NA())</f>
        <v>2</v>
      </c>
      <c r="U77" s="717" t="e">
        <f>IF(V77=W77,NA(),SUMIF(T77:T79,"&lt;&gt;#N/A")/(W77-V77))</f>
        <v>#N/A</v>
      </c>
      <c r="V77" s="716">
        <f>COUNTIF(T77:T79,NA())</f>
        <v>1</v>
      </c>
      <c r="W77" s="716">
        <v>3</v>
      </c>
      <c r="X77" s="85">
        <f t="shared" si="0"/>
        <v>2</v>
      </c>
      <c r="Y77" s="85">
        <f t="shared" si="4"/>
        <v>2</v>
      </c>
      <c r="Z77" s="715"/>
      <c r="AB77" s="808"/>
      <c r="AC77" s="809"/>
      <c r="AD77" s="810"/>
      <c r="AE77" s="40"/>
    </row>
    <row r="78" spans="1:31" ht="15" customHeight="1" x14ac:dyDescent="0.3">
      <c r="A78" s="30"/>
      <c r="B78" s="743"/>
      <c r="C78" s="577"/>
      <c r="D78" s="577"/>
      <c r="E78" s="577"/>
      <c r="F78" s="746"/>
      <c r="G78" s="740"/>
      <c r="H78" s="408">
        <v>2</v>
      </c>
      <c r="I78" s="409" t="str">
        <f>CONCATENATE($F$77,".",H78)</f>
        <v>U 2.1.2</v>
      </c>
      <c r="J78" s="410" t="str">
        <f>'U 2.1'!C8</f>
        <v>Kompensation von Treibhausgasemissionen</v>
      </c>
      <c r="K78" s="416"/>
      <c r="L78" s="416"/>
      <c r="M78" s="416"/>
      <c r="N78" s="507"/>
      <c r="O78" s="508"/>
      <c r="P78" s="191" t="str">
        <f>'U 2.1'!D8</f>
        <v>X</v>
      </c>
      <c r="Q78" s="106">
        <f t="shared" si="2"/>
        <v>2</v>
      </c>
      <c r="R78" s="111">
        <f>IF(P78="X",'U 2.1'!F8,NA())</f>
        <v>2</v>
      </c>
      <c r="S78" s="232" t="str">
        <f t="shared" si="3"/>
        <v/>
      </c>
      <c r="T78" s="111">
        <f>IF(P78="X",'U 2.1'!E8,NA())</f>
        <v>2</v>
      </c>
      <c r="U78" s="717"/>
      <c r="V78" s="716"/>
      <c r="W78" s="716"/>
      <c r="X78" s="85">
        <f t="shared" si="0"/>
        <v>2</v>
      </c>
      <c r="Y78" s="85">
        <f t="shared" si="4"/>
        <v>2</v>
      </c>
      <c r="Z78" s="715"/>
      <c r="AB78" s="805"/>
      <c r="AC78" s="806"/>
      <c r="AD78" s="807"/>
    </row>
    <row r="79" spans="1:31" ht="15" customHeight="1" x14ac:dyDescent="0.3">
      <c r="A79" s="30"/>
      <c r="B79" s="743"/>
      <c r="C79" s="577"/>
      <c r="D79" s="577"/>
      <c r="E79" s="577"/>
      <c r="F79" s="747"/>
      <c r="G79" s="740"/>
      <c r="H79" s="419">
        <v>3</v>
      </c>
      <c r="I79" s="420" t="str">
        <f>CONCATENATE($F$77,".",H79)</f>
        <v>U 2.1.3</v>
      </c>
      <c r="J79" s="421" t="str">
        <f>'U 2.1'!C9</f>
        <v>Hitzeinsel-Effekt</v>
      </c>
      <c r="K79" s="422"/>
      <c r="L79" s="422"/>
      <c r="M79" s="422"/>
      <c r="N79" s="509"/>
      <c r="O79" s="514"/>
      <c r="P79" s="192">
        <f>'U 2.1'!D9</f>
        <v>0</v>
      </c>
      <c r="Q79" s="105">
        <f t="shared" si="2"/>
        <v>-0.1</v>
      </c>
      <c r="R79" s="112" t="e">
        <f>IF(P79="X",'U 2.1'!F9,NA())</f>
        <v>#N/A</v>
      </c>
      <c r="S79" s="233">
        <f t="shared" si="3"/>
        <v>2</v>
      </c>
      <c r="T79" s="112" t="e">
        <f>IF(P79="X",'U 2.1'!E9,NA())</f>
        <v>#N/A</v>
      </c>
      <c r="U79" s="717"/>
      <c r="V79" s="716"/>
      <c r="W79" s="716"/>
      <c r="X79" s="85">
        <f t="shared" si="0"/>
        <v>-0.1</v>
      </c>
      <c r="Y79" s="85">
        <f t="shared" si="4"/>
        <v>-0.1</v>
      </c>
      <c r="Z79" s="715"/>
      <c r="AB79" s="805"/>
      <c r="AC79" s="806"/>
      <c r="AD79" s="807"/>
    </row>
    <row r="80" spans="1:31" ht="16.5" customHeight="1" x14ac:dyDescent="0.3">
      <c r="A80" s="30"/>
      <c r="B80" s="743"/>
      <c r="C80" s="577"/>
      <c r="D80" s="577"/>
      <c r="E80" s="577"/>
      <c r="F80" s="745" t="s">
        <v>57</v>
      </c>
      <c r="G80" s="740" t="s">
        <v>16</v>
      </c>
      <c r="H80" s="427">
        <v>1</v>
      </c>
      <c r="I80" s="428" t="str">
        <f>CONCATENATE($F$80,".",H80)</f>
        <v>U 2.2.1</v>
      </c>
      <c r="J80" s="429" t="str">
        <f>'U 2.2'!C7</f>
        <v>Luftschadstoffe und Gerüche</v>
      </c>
      <c r="K80" s="435"/>
      <c r="L80" s="435"/>
      <c r="M80" s="435"/>
      <c r="N80" s="511"/>
      <c r="O80" s="515" t="s">
        <v>416</v>
      </c>
      <c r="P80" s="196" t="str">
        <f>'U 2.2'!D7</f>
        <v>X</v>
      </c>
      <c r="Q80" s="104">
        <f t="shared" si="2"/>
        <v>1</v>
      </c>
      <c r="R80" s="110">
        <f>IF(P80="X",'U 2.2'!F7,NA())</f>
        <v>1</v>
      </c>
      <c r="S80" s="234" t="str">
        <f t="shared" si="3"/>
        <v/>
      </c>
      <c r="T80" s="110">
        <f>IF(P80="X",'U 2.2'!E7,NA())</f>
        <v>2</v>
      </c>
      <c r="U80" s="717">
        <f>IF(V80=W80,NA(),(_xlfn.IFNA(T80,0)+_xlfn.IFNA(T81,0)+_xlfn.IFNA(T82,0)+_xlfn.IFNA(T83,0))/(W80-V80))</f>
        <v>1.3333333333333333</v>
      </c>
      <c r="V80" s="716">
        <f>COUNTIF(T80:T83,NA())</f>
        <v>1</v>
      </c>
      <c r="W80" s="716">
        <v>4</v>
      </c>
      <c r="X80" s="85">
        <f t="shared" si="0"/>
        <v>1</v>
      </c>
      <c r="Y80" s="85">
        <f t="shared" si="4"/>
        <v>2</v>
      </c>
      <c r="Z80" s="715"/>
      <c r="AB80" s="802" t="s">
        <v>449</v>
      </c>
      <c r="AC80" s="803"/>
      <c r="AD80" s="804"/>
    </row>
    <row r="81" spans="1:30" ht="15" customHeight="1" x14ac:dyDescent="0.3">
      <c r="A81" s="30"/>
      <c r="B81" s="743"/>
      <c r="C81" s="577"/>
      <c r="D81" s="577"/>
      <c r="E81" s="577"/>
      <c r="F81" s="746"/>
      <c r="G81" s="740"/>
      <c r="H81" s="408">
        <v>2</v>
      </c>
      <c r="I81" s="409" t="str">
        <f>CONCATENATE($F$80,".",H81)</f>
        <v>U 2.2.2</v>
      </c>
      <c r="J81" s="410" t="str">
        <f>'U 2.2'!C8</f>
        <v>Lärm und Erschütterungen</v>
      </c>
      <c r="K81" s="416"/>
      <c r="L81" s="416"/>
      <c r="M81" s="416"/>
      <c r="N81" s="507"/>
      <c r="O81" s="508" t="s">
        <v>416</v>
      </c>
      <c r="P81" s="191" t="str">
        <f>'U 2.2'!D8</f>
        <v>X</v>
      </c>
      <c r="Q81" s="106">
        <f t="shared" si="2"/>
        <v>1</v>
      </c>
      <c r="R81" s="111">
        <f>IF(P81="X",'U 2.2'!F8,NA())</f>
        <v>1</v>
      </c>
      <c r="S81" s="232" t="str">
        <f t="shared" si="3"/>
        <v/>
      </c>
      <c r="T81" s="111">
        <f>IF(P81="X",'U 2.2'!E8,NA())</f>
        <v>1</v>
      </c>
      <c r="U81" s="717"/>
      <c r="V81" s="716"/>
      <c r="W81" s="716"/>
      <c r="X81" s="85">
        <f t="shared" si="0"/>
        <v>1</v>
      </c>
      <c r="Y81" s="85">
        <f t="shared" si="4"/>
        <v>1</v>
      </c>
      <c r="Z81" s="715"/>
      <c r="AB81" s="799" t="s">
        <v>449</v>
      </c>
      <c r="AC81" s="800"/>
      <c r="AD81" s="801"/>
    </row>
    <row r="82" spans="1:30" ht="15" customHeight="1" x14ac:dyDescent="0.3">
      <c r="A82" s="30"/>
      <c r="B82" s="743"/>
      <c r="C82" s="577"/>
      <c r="D82" s="577"/>
      <c r="E82" s="577"/>
      <c r="F82" s="746"/>
      <c r="G82" s="740"/>
      <c r="H82" s="408">
        <v>3</v>
      </c>
      <c r="I82" s="409" t="str">
        <f>CONCATENATE($F$80,".",H82)</f>
        <v>U 2.2.3</v>
      </c>
      <c r="J82" s="410" t="str">
        <f>'U 2.2'!C9</f>
        <v>Nichtionisierende Strahlung (NIS)</v>
      </c>
      <c r="K82" s="416"/>
      <c r="L82" s="416"/>
      <c r="M82" s="416"/>
      <c r="N82" s="507"/>
      <c r="O82" s="508"/>
      <c r="P82" s="191">
        <f>'U 2.2'!D9</f>
        <v>0</v>
      </c>
      <c r="Q82" s="106">
        <f t="shared" si="2"/>
        <v>-0.1</v>
      </c>
      <c r="R82" s="111" t="e">
        <f>IF(P82="X",'U 2.2'!F9,NA())</f>
        <v>#N/A</v>
      </c>
      <c r="S82" s="232">
        <f t="shared" si="3"/>
        <v>2</v>
      </c>
      <c r="T82" s="111" t="e">
        <f>IF(P82="X",'U 2.2'!E9,NA())</f>
        <v>#N/A</v>
      </c>
      <c r="U82" s="717"/>
      <c r="V82" s="716"/>
      <c r="W82" s="716"/>
      <c r="X82" s="85">
        <f t="shared" ref="X82:X92" si="16">IF(ISNA(R82),-0.1,IF(R82=0,0.1,R82))</f>
        <v>-0.1</v>
      </c>
      <c r="Y82" s="85">
        <f t="shared" si="4"/>
        <v>-0.1</v>
      </c>
      <c r="Z82" s="715"/>
      <c r="AB82" s="799"/>
      <c r="AC82" s="800"/>
      <c r="AD82" s="801"/>
    </row>
    <row r="83" spans="1:30" ht="15" customHeight="1" x14ac:dyDescent="0.3">
      <c r="A83" s="30"/>
      <c r="B83" s="743"/>
      <c r="C83" s="577"/>
      <c r="D83" s="577"/>
      <c r="E83" s="577"/>
      <c r="F83" s="747"/>
      <c r="G83" s="740"/>
      <c r="H83" s="419">
        <v>4</v>
      </c>
      <c r="I83" s="420" t="s">
        <v>332</v>
      </c>
      <c r="J83" s="421" t="str">
        <f>'U 2.2'!C10</f>
        <v>Hitze und Licht</v>
      </c>
      <c r="K83" s="422"/>
      <c r="L83" s="422"/>
      <c r="M83" s="422"/>
      <c r="N83" s="509"/>
      <c r="O83" s="514"/>
      <c r="P83" s="192" t="str">
        <f>'U 2.2'!D10</f>
        <v>X</v>
      </c>
      <c r="Q83" s="105">
        <f t="shared" ref="Q83:Q92" si="17">IF(ISNA(R83),-0.1,IF(R83=0,0.1,R83))</f>
        <v>1</v>
      </c>
      <c r="R83" s="112">
        <f>IF(P83="X",'U 2.2'!F10,NA())</f>
        <v>1</v>
      </c>
      <c r="S83" s="233" t="str">
        <f t="shared" ref="S83:S92" si="18">IF(ISNA(R83),2,"")</f>
        <v/>
      </c>
      <c r="T83" s="112">
        <f>IF(P83="X",'U 2.2'!E10,NA())</f>
        <v>1</v>
      </c>
      <c r="U83" s="717"/>
      <c r="V83" s="716"/>
      <c r="W83" s="716"/>
      <c r="X83" s="85">
        <f t="shared" si="16"/>
        <v>1</v>
      </c>
      <c r="Y83" s="85">
        <f t="shared" ref="Y83:Y92" si="19">IF(ISNA(T83),-0.1,IF(T83=0,0.1,T83))</f>
        <v>1</v>
      </c>
      <c r="Z83" s="715"/>
      <c r="AB83" s="793"/>
      <c r="AC83" s="794"/>
      <c r="AD83" s="795"/>
    </row>
    <row r="84" spans="1:30" ht="15" customHeight="1" x14ac:dyDescent="0.3">
      <c r="A84" s="30"/>
      <c r="B84" s="743"/>
      <c r="C84" s="577"/>
      <c r="D84" s="577"/>
      <c r="E84" s="577"/>
      <c r="F84" s="745" t="s">
        <v>58</v>
      </c>
      <c r="G84" s="740" t="s">
        <v>61</v>
      </c>
      <c r="H84" s="427">
        <v>1</v>
      </c>
      <c r="I84" s="428" t="str">
        <f>CONCATENATE($F$84,".",H84)</f>
        <v>U 2.3.1</v>
      </c>
      <c r="J84" s="429" t="str">
        <f>'U 2.3'!C7</f>
        <v>Qualitative/stoffliche Auswirkungen auf Oberflächen- und Grundwasser</v>
      </c>
      <c r="K84" s="435"/>
      <c r="L84" s="435"/>
      <c r="M84" s="435"/>
      <c r="N84" s="511"/>
      <c r="O84" s="515"/>
      <c r="P84" s="191" t="str">
        <f>'U 2.3'!D7</f>
        <v>X</v>
      </c>
      <c r="Q84" s="107">
        <f t="shared" si="17"/>
        <v>1</v>
      </c>
      <c r="R84" s="111">
        <f>IF(P84="X",'U 2.3'!F7,NA())</f>
        <v>1</v>
      </c>
      <c r="S84" s="232" t="str">
        <f t="shared" si="18"/>
        <v/>
      </c>
      <c r="T84" s="111">
        <f>IF(P84="X",'U 2.3'!E7,NA())</f>
        <v>1</v>
      </c>
      <c r="U84" s="717">
        <f>IF(V84=W84,NA(),(_xlfn.IFNA(T84,0)+_xlfn.IFNA(T85,0)+_xlfn.IFNA(T86,0))/(W84-V84))</f>
        <v>1</v>
      </c>
      <c r="V84" s="716">
        <f>COUNTIF(T84:T86,NA())</f>
        <v>2</v>
      </c>
      <c r="W84" s="716">
        <v>3</v>
      </c>
      <c r="X84" s="85">
        <f t="shared" si="16"/>
        <v>1</v>
      </c>
      <c r="Y84" s="85">
        <f t="shared" si="19"/>
        <v>1</v>
      </c>
      <c r="Z84" s="715"/>
      <c r="AB84" s="802"/>
      <c r="AC84" s="803"/>
      <c r="AD84" s="804"/>
    </row>
    <row r="85" spans="1:30" ht="15" customHeight="1" x14ac:dyDescent="0.3">
      <c r="A85" s="30"/>
      <c r="B85" s="743"/>
      <c r="C85" s="577"/>
      <c r="D85" s="577"/>
      <c r="E85" s="577"/>
      <c r="F85" s="746"/>
      <c r="G85" s="740"/>
      <c r="H85" s="408">
        <v>2</v>
      </c>
      <c r="I85" s="409" t="str">
        <f>CONCATENATE($F$84,".",H85)</f>
        <v>U 2.3.2</v>
      </c>
      <c r="J85" s="410" t="str">
        <f>'U 2.3'!C8</f>
        <v>Speichervolumen, Gewässerraum, Durchfluss und Wasserkreislauf</v>
      </c>
      <c r="K85" s="416"/>
      <c r="L85" s="416"/>
      <c r="M85" s="416"/>
      <c r="N85" s="507"/>
      <c r="O85" s="508"/>
      <c r="P85" s="191">
        <f>'U 2.3'!D8</f>
        <v>0</v>
      </c>
      <c r="Q85" s="107">
        <f t="shared" si="17"/>
        <v>-0.1</v>
      </c>
      <c r="R85" s="111" t="e">
        <f>IF(P85="X",'U 2.3'!F8,NA())</f>
        <v>#N/A</v>
      </c>
      <c r="S85" s="232">
        <f t="shared" si="18"/>
        <v>2</v>
      </c>
      <c r="T85" s="111" t="e">
        <f>IF(P85="X",'U 2.3'!E8,NA())</f>
        <v>#N/A</v>
      </c>
      <c r="U85" s="717"/>
      <c r="V85" s="716"/>
      <c r="W85" s="716"/>
      <c r="X85" s="85">
        <f t="shared" si="16"/>
        <v>-0.1</v>
      </c>
      <c r="Y85" s="85">
        <f t="shared" si="19"/>
        <v>-0.1</v>
      </c>
      <c r="Z85" s="715"/>
      <c r="AB85" s="799"/>
      <c r="AC85" s="800"/>
      <c r="AD85" s="801"/>
    </row>
    <row r="86" spans="1:30" ht="15" customHeight="1" x14ac:dyDescent="0.3">
      <c r="A86" s="30"/>
      <c r="B86" s="743"/>
      <c r="C86" s="577"/>
      <c r="D86" s="577"/>
      <c r="E86" s="577"/>
      <c r="F86" s="747"/>
      <c r="G86" s="740"/>
      <c r="H86" s="419">
        <v>3</v>
      </c>
      <c r="I86" s="420" t="str">
        <f>CONCATENATE($F$84,".",H86)</f>
        <v>U 2.3.3</v>
      </c>
      <c r="J86" s="421" t="str">
        <f>'U 2.3'!C9</f>
        <v>Wasserverbrauch und Wasserbezug</v>
      </c>
      <c r="K86" s="422"/>
      <c r="L86" s="422"/>
      <c r="M86" s="422"/>
      <c r="N86" s="509"/>
      <c r="O86" s="514"/>
      <c r="P86" s="192">
        <f>'U 2.3'!D9</f>
        <v>0</v>
      </c>
      <c r="Q86" s="108">
        <f t="shared" si="17"/>
        <v>-0.1</v>
      </c>
      <c r="R86" s="112" t="e">
        <f>IF(P86="X",'U 2.3'!F9,NA())</f>
        <v>#N/A</v>
      </c>
      <c r="S86" s="233">
        <f t="shared" si="18"/>
        <v>2</v>
      </c>
      <c r="T86" s="112" t="e">
        <f>IF(P86="X",'U 2.3'!E9,NA())</f>
        <v>#N/A</v>
      </c>
      <c r="U86" s="717"/>
      <c r="V86" s="716"/>
      <c r="W86" s="716"/>
      <c r="X86" s="85">
        <f t="shared" si="16"/>
        <v>-0.1</v>
      </c>
      <c r="Y86" s="85">
        <f t="shared" si="19"/>
        <v>-0.1</v>
      </c>
      <c r="Z86" s="715"/>
      <c r="AB86" s="793"/>
      <c r="AC86" s="794"/>
      <c r="AD86" s="795"/>
    </row>
    <row r="87" spans="1:30" ht="15" customHeight="1" x14ac:dyDescent="0.3">
      <c r="A87" s="30"/>
      <c r="B87" s="743"/>
      <c r="C87" s="577"/>
      <c r="D87" s="577"/>
      <c r="E87" s="577"/>
      <c r="F87" s="748" t="s">
        <v>60</v>
      </c>
      <c r="G87" s="740" t="s">
        <v>62</v>
      </c>
      <c r="H87" s="427">
        <v>1</v>
      </c>
      <c r="I87" s="428" t="str">
        <f>CONCATENATE($F$87,".",H87)</f>
        <v>U 2.4.1</v>
      </c>
      <c r="J87" s="429" t="str">
        <f>'U 2.4'!C7</f>
        <v>Erhalt und Aufwertung von Natur- und Landschaftselementen</v>
      </c>
      <c r="K87" s="435"/>
      <c r="L87" s="435"/>
      <c r="M87" s="435"/>
      <c r="N87" s="511"/>
      <c r="O87" s="515"/>
      <c r="P87" s="196" t="str">
        <f>'U 2.4'!D7</f>
        <v>X</v>
      </c>
      <c r="Q87" s="104">
        <f t="shared" si="17"/>
        <v>0.1</v>
      </c>
      <c r="R87" s="110">
        <f>IF(P87="X",'U 2.4'!F7,NA())</f>
        <v>0</v>
      </c>
      <c r="S87" s="234" t="str">
        <f t="shared" si="18"/>
        <v/>
      </c>
      <c r="T87" s="110">
        <f>IF(P87="X",'U 2.4'!E7,NA())</f>
        <v>1</v>
      </c>
      <c r="U87" s="717">
        <f>IF(V87=W87,NA(),(_xlfn.IFNA(T87,0)+_xlfn.IFNA(T88,0)+_xlfn.IFNA(T89,0))/(W87-V87))</f>
        <v>1</v>
      </c>
      <c r="V87" s="716">
        <f>COUNTIF(T87:T89,NA())</f>
        <v>0</v>
      </c>
      <c r="W87" s="716">
        <v>3</v>
      </c>
      <c r="X87" s="85">
        <f t="shared" si="16"/>
        <v>0.1</v>
      </c>
      <c r="Y87" s="85">
        <f t="shared" si="19"/>
        <v>1</v>
      </c>
      <c r="Z87" s="715"/>
      <c r="AB87" s="802"/>
      <c r="AC87" s="803"/>
      <c r="AD87" s="804"/>
    </row>
    <row r="88" spans="1:30" ht="15" customHeight="1" x14ac:dyDescent="0.3">
      <c r="A88" s="30"/>
      <c r="B88" s="743"/>
      <c r="C88" s="577"/>
      <c r="D88" s="577"/>
      <c r="E88" s="577"/>
      <c r="F88" s="749"/>
      <c r="G88" s="740"/>
      <c r="H88" s="408">
        <v>2</v>
      </c>
      <c r="I88" s="409" t="str">
        <f>CONCATENATE($F$87,".",H88)</f>
        <v>U 2.4.2</v>
      </c>
      <c r="J88" s="410" t="str">
        <f>'U 2.4'!C8</f>
        <v>Verbindungskorridore</v>
      </c>
      <c r="K88" s="416"/>
      <c r="L88" s="416"/>
      <c r="M88" s="416"/>
      <c r="N88" s="507"/>
      <c r="O88" s="508"/>
      <c r="P88" s="191" t="str">
        <f>'U 2.4'!D8</f>
        <v>X</v>
      </c>
      <c r="Q88" s="106">
        <f t="shared" si="17"/>
        <v>2</v>
      </c>
      <c r="R88" s="111">
        <f>IF(P88="X",'U 2.4'!F8,NA())</f>
        <v>2</v>
      </c>
      <c r="S88" s="232" t="str">
        <f t="shared" si="18"/>
        <v/>
      </c>
      <c r="T88" s="111">
        <f>IF(P88="X",'U 2.4'!E8,NA())</f>
        <v>1</v>
      </c>
      <c r="U88" s="717"/>
      <c r="V88" s="716"/>
      <c r="W88" s="716"/>
      <c r="X88" s="85">
        <f t="shared" si="16"/>
        <v>2</v>
      </c>
      <c r="Y88" s="85">
        <f t="shared" si="19"/>
        <v>1</v>
      </c>
      <c r="Z88" s="715"/>
      <c r="AB88" s="799"/>
      <c r="AC88" s="800"/>
      <c r="AD88" s="801"/>
    </row>
    <row r="89" spans="1:30" ht="15" customHeight="1" x14ac:dyDescent="0.3">
      <c r="A89" s="30"/>
      <c r="B89" s="743"/>
      <c r="C89" s="577"/>
      <c r="D89" s="582"/>
      <c r="E89" s="582"/>
      <c r="F89" s="750"/>
      <c r="G89" s="740"/>
      <c r="H89" s="419">
        <v>3</v>
      </c>
      <c r="I89" s="420" t="str">
        <f>CONCATENATE($F$87,".",H89)</f>
        <v>U 2.4.3</v>
      </c>
      <c r="J89" s="421" t="str">
        <f>'U 2.4'!C9</f>
        <v>Invasive Pflanzen und Neophyten</v>
      </c>
      <c r="K89" s="438"/>
      <c r="L89" s="438"/>
      <c r="M89" s="438"/>
      <c r="N89" s="509"/>
      <c r="O89" s="514"/>
      <c r="P89" s="192" t="str">
        <f>'U 2.4'!D9</f>
        <v>X</v>
      </c>
      <c r="Q89" s="105">
        <f t="shared" si="17"/>
        <v>0.1</v>
      </c>
      <c r="R89" s="112">
        <f>IF(P89="X",'U 2.4'!F9,NA())</f>
        <v>0</v>
      </c>
      <c r="S89" s="233" t="str">
        <f t="shared" si="18"/>
        <v/>
      </c>
      <c r="T89" s="112">
        <f>IF(P89="X",'U 2.4'!E9,NA())</f>
        <v>1</v>
      </c>
      <c r="U89" s="717"/>
      <c r="V89" s="716"/>
      <c r="W89" s="716"/>
      <c r="X89" s="85">
        <f t="shared" si="16"/>
        <v>0.1</v>
      </c>
      <c r="Y89" s="85">
        <f t="shared" si="19"/>
        <v>1</v>
      </c>
      <c r="Z89" s="715"/>
      <c r="AB89" s="793"/>
      <c r="AC89" s="794"/>
      <c r="AD89" s="795"/>
    </row>
    <row r="90" spans="1:30" ht="15" customHeight="1" x14ac:dyDescent="0.3">
      <c r="A90" s="30"/>
      <c r="B90" s="743"/>
      <c r="C90" s="577"/>
      <c r="D90" s="558" t="s">
        <v>9</v>
      </c>
      <c r="E90" s="558" t="s">
        <v>17</v>
      </c>
      <c r="F90" s="745" t="s">
        <v>63</v>
      </c>
      <c r="G90" s="740" t="s">
        <v>66</v>
      </c>
      <c r="H90" s="427">
        <v>1</v>
      </c>
      <c r="I90" s="428" t="str">
        <f>CONCATENATE($F$90,".",H90)</f>
        <v>U 3.1.1</v>
      </c>
      <c r="J90" s="429" t="str">
        <f>'U 3.1'!C7</f>
        <v>Risiken durch Naturgefahren</v>
      </c>
      <c r="K90" s="435"/>
      <c r="L90" s="435"/>
      <c r="M90" s="435"/>
      <c r="N90" s="511"/>
      <c r="O90" s="515"/>
      <c r="P90" s="196" t="str">
        <f>'U 3.1'!D7</f>
        <v>X</v>
      </c>
      <c r="Q90" s="104">
        <f t="shared" si="17"/>
        <v>1</v>
      </c>
      <c r="R90" s="110">
        <f>IF(P90="X",'U 3.1'!F7,NA())</f>
        <v>1</v>
      </c>
      <c r="S90" s="234" t="str">
        <f t="shared" si="18"/>
        <v/>
      </c>
      <c r="T90" s="110">
        <f>IF(P90="X",'U 3.1'!E7,NA())</f>
        <v>2</v>
      </c>
      <c r="U90" s="717">
        <f>IF(V90=W90,NA(),(_xlfn.IFNA(T90,0)+_xlfn.IFNA(T91,0))/(W90-V90))</f>
        <v>2</v>
      </c>
      <c r="V90" s="716">
        <f>COUNTIF(T90:T91,NA())</f>
        <v>1</v>
      </c>
      <c r="W90" s="716">
        <v>2</v>
      </c>
      <c r="X90" s="85">
        <f t="shared" si="16"/>
        <v>1</v>
      </c>
      <c r="Y90" s="85">
        <f t="shared" si="19"/>
        <v>2</v>
      </c>
      <c r="Z90" s="715"/>
      <c r="AB90" s="802"/>
      <c r="AC90" s="803"/>
      <c r="AD90" s="804"/>
    </row>
    <row r="91" spans="1:30" ht="15" customHeight="1" x14ac:dyDescent="0.3">
      <c r="A91" s="30"/>
      <c r="B91" s="743"/>
      <c r="C91" s="577"/>
      <c r="D91" s="751"/>
      <c r="E91" s="751"/>
      <c r="F91" s="747"/>
      <c r="G91" s="740"/>
      <c r="H91" s="419">
        <v>2</v>
      </c>
      <c r="I91" s="420" t="str">
        <f>CONCATENATE($F$90,".",H91)</f>
        <v>U 3.1.2</v>
      </c>
      <c r="J91" s="421" t="str">
        <f>'U 3.1'!C8</f>
        <v>Einflüsse des Klimawandels</v>
      </c>
      <c r="K91" s="422"/>
      <c r="L91" s="422"/>
      <c r="M91" s="422"/>
      <c r="N91" s="509"/>
      <c r="O91" s="514"/>
      <c r="P91" s="192">
        <f>'U 3.1'!D8</f>
        <v>0</v>
      </c>
      <c r="Q91" s="105">
        <f t="shared" si="17"/>
        <v>-0.1</v>
      </c>
      <c r="R91" s="112" t="e">
        <f>IF(P91="X",'U 3.1'!F8,NA())</f>
        <v>#N/A</v>
      </c>
      <c r="S91" s="233">
        <f t="shared" si="18"/>
        <v>2</v>
      </c>
      <c r="T91" s="112" t="e">
        <f>IF(P91="X",'U 3.1'!E8,NA())</f>
        <v>#N/A</v>
      </c>
      <c r="U91" s="717"/>
      <c r="V91" s="716"/>
      <c r="W91" s="716"/>
      <c r="X91" s="85">
        <f t="shared" si="16"/>
        <v>-0.1</v>
      </c>
      <c r="Y91" s="85">
        <f t="shared" si="19"/>
        <v>-0.1</v>
      </c>
      <c r="Z91" s="715"/>
      <c r="AB91" s="793"/>
      <c r="AC91" s="794"/>
      <c r="AD91" s="795"/>
    </row>
    <row r="92" spans="1:30" ht="15.6" customHeight="1" thickBot="1" x14ac:dyDescent="0.35">
      <c r="A92" s="30"/>
      <c r="B92" s="744"/>
      <c r="C92" s="578"/>
      <c r="D92" s="560"/>
      <c r="E92" s="560"/>
      <c r="F92" s="204" t="s">
        <v>65</v>
      </c>
      <c r="G92" s="486" t="s">
        <v>67</v>
      </c>
      <c r="H92" s="450">
        <v>1</v>
      </c>
      <c r="I92" s="451" t="str">
        <f>CONCATENATE($F$92,".",H92)</f>
        <v>U 3.2.1</v>
      </c>
      <c r="J92" s="452" t="str">
        <f>'U 3.2'!C7</f>
        <v>Störfälle und Gefahrengüter</v>
      </c>
      <c r="K92" s="453"/>
      <c r="L92" s="453"/>
      <c r="M92" s="453"/>
      <c r="N92" s="516"/>
      <c r="O92" s="517"/>
      <c r="P92" s="198" t="str">
        <f>'U 3.2'!D7</f>
        <v>X</v>
      </c>
      <c r="Q92" s="202">
        <f t="shared" si="17"/>
        <v>1</v>
      </c>
      <c r="R92" s="203">
        <f>IF(P92="X",'U 3.2'!F7,NA())</f>
        <v>1</v>
      </c>
      <c r="S92" s="236" t="str">
        <f t="shared" si="18"/>
        <v/>
      </c>
      <c r="T92" s="203">
        <f>IF(P92="X",'U 3.2'!E7,NA())</f>
        <v>1</v>
      </c>
      <c r="U92" s="484">
        <f>AVERAGE(T92:T92)</f>
        <v>1</v>
      </c>
      <c r="V92" s="483">
        <f>COUNTIF(T92,NA())</f>
        <v>0</v>
      </c>
      <c r="W92" s="483">
        <v>1</v>
      </c>
      <c r="X92" s="85">
        <f t="shared" si="16"/>
        <v>1</v>
      </c>
      <c r="Y92" s="85">
        <f t="shared" si="19"/>
        <v>1</v>
      </c>
      <c r="Z92" s="715"/>
      <c r="AB92" s="796"/>
      <c r="AC92" s="797"/>
      <c r="AD92" s="798"/>
    </row>
    <row r="93" spans="1:30" x14ac:dyDescent="0.3">
      <c r="H93" s="44"/>
      <c r="I93" s="44"/>
      <c r="J93" s="45"/>
      <c r="K93" s="45"/>
      <c r="L93" s="45"/>
      <c r="M93" s="45"/>
      <c r="N93" s="45"/>
      <c r="O93" s="45"/>
      <c r="AD93" s="44"/>
    </row>
    <row r="94" spans="1:30" x14ac:dyDescent="0.3">
      <c r="B94" s="399"/>
      <c r="C94" s="399"/>
      <c r="D94" s="399"/>
      <c r="E94" s="399"/>
      <c r="F94" s="399"/>
      <c r="G94" s="399"/>
      <c r="H94" s="399"/>
      <c r="I94" s="386"/>
      <c r="J94" s="399"/>
      <c r="K94" s="399"/>
      <c r="L94" s="399"/>
      <c r="M94" s="399"/>
      <c r="N94" s="399"/>
      <c r="O94" s="399"/>
      <c r="P94" s="399"/>
      <c r="Q94" s="399"/>
      <c r="R94" s="399"/>
      <c r="S94" s="399"/>
      <c r="T94" s="399"/>
      <c r="U94" s="399"/>
      <c r="V94" s="399"/>
      <c r="W94" s="399"/>
      <c r="X94" s="399"/>
      <c r="Y94" s="399"/>
      <c r="Z94" s="399"/>
      <c r="AA94" s="399"/>
      <c r="AB94" s="376"/>
      <c r="AC94" s="376"/>
      <c r="AD94" s="326"/>
    </row>
    <row r="95" spans="1:30" x14ac:dyDescent="0.3">
      <c r="B95" s="399"/>
      <c r="C95" s="399"/>
      <c r="D95" s="399"/>
      <c r="E95" s="399"/>
      <c r="F95" s="399"/>
      <c r="G95" s="399"/>
      <c r="H95" s="399"/>
      <c r="I95" s="386"/>
      <c r="J95" s="399"/>
      <c r="K95" s="399"/>
      <c r="L95" s="399"/>
      <c r="M95" s="399"/>
      <c r="N95" s="399"/>
      <c r="O95" s="399"/>
      <c r="P95" s="399"/>
      <c r="Q95" s="399"/>
      <c r="R95" s="399"/>
      <c r="S95" s="399"/>
      <c r="T95" s="399"/>
      <c r="U95" s="399"/>
      <c r="V95" s="399"/>
      <c r="W95" s="399"/>
      <c r="X95" s="399"/>
      <c r="Y95" s="399"/>
      <c r="Z95" s="399"/>
      <c r="AA95" s="399"/>
      <c r="AB95" s="404"/>
      <c r="AC95" s="404"/>
      <c r="AD95" s="404"/>
    </row>
    <row r="96" spans="1:30" x14ac:dyDescent="0.3">
      <c r="AB96" s="376"/>
      <c r="AC96" s="376"/>
      <c r="AD96" s="326"/>
    </row>
    <row r="97" spans="28:30" x14ac:dyDescent="0.3">
      <c r="AB97" s="376"/>
      <c r="AC97" s="376"/>
      <c r="AD97" s="326"/>
    </row>
  </sheetData>
  <mergeCells count="249">
    <mergeCell ref="B1:G2"/>
    <mergeCell ref="N9:O9"/>
    <mergeCell ref="B16:C17"/>
    <mergeCell ref="D16:E17"/>
    <mergeCell ref="F16:G17"/>
    <mergeCell ref="H16:J17"/>
    <mergeCell ref="K16:M16"/>
    <mergeCell ref="N16:O16"/>
    <mergeCell ref="Z18:Z25"/>
    <mergeCell ref="F21:F23"/>
    <mergeCell ref="G21:G23"/>
    <mergeCell ref="U21:U23"/>
    <mergeCell ref="V21:V23"/>
    <mergeCell ref="W21:W23"/>
    <mergeCell ref="F24:F25"/>
    <mergeCell ref="G24:G25"/>
    <mergeCell ref="AB16:AD17"/>
    <mergeCell ref="F18:F20"/>
    <mergeCell ref="G18:G20"/>
    <mergeCell ref="U18:U20"/>
    <mergeCell ref="V18:V20"/>
    <mergeCell ref="W18:W20"/>
    <mergeCell ref="U24:U25"/>
    <mergeCell ref="V24:V25"/>
    <mergeCell ref="W24:W25"/>
    <mergeCell ref="AB24:AD24"/>
    <mergeCell ref="AB25:AD25"/>
    <mergeCell ref="AB18:AD18"/>
    <mergeCell ref="AB19:AD19"/>
    <mergeCell ref="AB20:AD20"/>
    <mergeCell ref="B26:B47"/>
    <mergeCell ref="C26:C47"/>
    <mergeCell ref="D26:D33"/>
    <mergeCell ref="E26:E33"/>
    <mergeCell ref="F26:F27"/>
    <mergeCell ref="G26:G27"/>
    <mergeCell ref="B18:B25"/>
    <mergeCell ref="C18:C25"/>
    <mergeCell ref="D18:D25"/>
    <mergeCell ref="E18:E25"/>
    <mergeCell ref="D34:D42"/>
    <mergeCell ref="E34:E42"/>
    <mergeCell ref="F39:F42"/>
    <mergeCell ref="G39:G42"/>
    <mergeCell ref="D43:D47"/>
    <mergeCell ref="E43:E47"/>
    <mergeCell ref="U26:U27"/>
    <mergeCell ref="V26:V27"/>
    <mergeCell ref="W26:W27"/>
    <mergeCell ref="Z26:Z47"/>
    <mergeCell ref="AB26:AD26"/>
    <mergeCell ref="F28:F30"/>
    <mergeCell ref="G28:G30"/>
    <mergeCell ref="U28:U30"/>
    <mergeCell ref="V28:V30"/>
    <mergeCell ref="W28:W30"/>
    <mergeCell ref="F34:F35"/>
    <mergeCell ref="G34:G35"/>
    <mergeCell ref="U34:U35"/>
    <mergeCell ref="V34:V35"/>
    <mergeCell ref="AB30:AD30"/>
    <mergeCell ref="F31:F33"/>
    <mergeCell ref="G31:G33"/>
    <mergeCell ref="U31:U33"/>
    <mergeCell ref="V31:V33"/>
    <mergeCell ref="W31:W33"/>
    <mergeCell ref="AB31:AD31"/>
    <mergeCell ref="AB32:AD32"/>
    <mergeCell ref="AB33:AD33"/>
    <mergeCell ref="W34:W35"/>
    <mergeCell ref="AB34:AD34"/>
    <mergeCell ref="AB35:AD35"/>
    <mergeCell ref="AB36:AD36"/>
    <mergeCell ref="F37:F38"/>
    <mergeCell ref="G37:G38"/>
    <mergeCell ref="U37:U38"/>
    <mergeCell ref="V37:V38"/>
    <mergeCell ref="W37:W38"/>
    <mergeCell ref="AB37:AD37"/>
    <mergeCell ref="AB38:AD38"/>
    <mergeCell ref="U39:U42"/>
    <mergeCell ref="V39:V42"/>
    <mergeCell ref="W39:W42"/>
    <mergeCell ref="AB39:AD39"/>
    <mergeCell ref="AB40:AD40"/>
    <mergeCell ref="AB41:AD41"/>
    <mergeCell ref="AB42:AD42"/>
    <mergeCell ref="W43:W45"/>
    <mergeCell ref="F46:F47"/>
    <mergeCell ref="G46:G47"/>
    <mergeCell ref="U46:U47"/>
    <mergeCell ref="V46:V47"/>
    <mergeCell ref="W46:W47"/>
    <mergeCell ref="F43:F45"/>
    <mergeCell ref="G43:G45"/>
    <mergeCell ref="U43:U45"/>
    <mergeCell ref="V43:V45"/>
    <mergeCell ref="B48:B64"/>
    <mergeCell ref="C48:C64"/>
    <mergeCell ref="D48:D52"/>
    <mergeCell ref="E48:E52"/>
    <mergeCell ref="F48:F50"/>
    <mergeCell ref="G48:G50"/>
    <mergeCell ref="D62:D64"/>
    <mergeCell ref="E62:E64"/>
    <mergeCell ref="F62:F64"/>
    <mergeCell ref="G62:G64"/>
    <mergeCell ref="D53:D61"/>
    <mergeCell ref="E53:E61"/>
    <mergeCell ref="F53:F55"/>
    <mergeCell ref="G53:G55"/>
    <mergeCell ref="U53:U55"/>
    <mergeCell ref="V53:V55"/>
    <mergeCell ref="W53:W55"/>
    <mergeCell ref="AB53:AD53"/>
    <mergeCell ref="U48:U50"/>
    <mergeCell ref="V48:V50"/>
    <mergeCell ref="W48:W50"/>
    <mergeCell ref="Z48:Z64"/>
    <mergeCell ref="F51:F52"/>
    <mergeCell ref="G51:G52"/>
    <mergeCell ref="U51:U52"/>
    <mergeCell ref="V51:V52"/>
    <mergeCell ref="W51:W52"/>
    <mergeCell ref="F56:F59"/>
    <mergeCell ref="G56:G59"/>
    <mergeCell ref="U56:U59"/>
    <mergeCell ref="V56:V59"/>
    <mergeCell ref="W56:W59"/>
    <mergeCell ref="AB56:AD56"/>
    <mergeCell ref="AB57:AD57"/>
    <mergeCell ref="AB51:AD51"/>
    <mergeCell ref="AB52:AD52"/>
    <mergeCell ref="U62:U64"/>
    <mergeCell ref="V62:V64"/>
    <mergeCell ref="G77:G79"/>
    <mergeCell ref="F84:F86"/>
    <mergeCell ref="G84:G86"/>
    <mergeCell ref="W62:W64"/>
    <mergeCell ref="AB62:AD62"/>
    <mergeCell ref="AB63:AD63"/>
    <mergeCell ref="AB64:AD64"/>
    <mergeCell ref="F60:F61"/>
    <mergeCell ref="G60:G61"/>
    <mergeCell ref="U60:U61"/>
    <mergeCell ref="V60:V61"/>
    <mergeCell ref="W60:W61"/>
    <mergeCell ref="AB60:AD60"/>
    <mergeCell ref="AB61:AD61"/>
    <mergeCell ref="U80:U83"/>
    <mergeCell ref="V80:V83"/>
    <mergeCell ref="W80:W83"/>
    <mergeCell ref="U77:U79"/>
    <mergeCell ref="V77:V79"/>
    <mergeCell ref="B65:B92"/>
    <mergeCell ref="C65:C92"/>
    <mergeCell ref="D65:D76"/>
    <mergeCell ref="E65:E76"/>
    <mergeCell ref="F65:F67"/>
    <mergeCell ref="G65:G67"/>
    <mergeCell ref="F68:F69"/>
    <mergeCell ref="G68:G69"/>
    <mergeCell ref="F72:F73"/>
    <mergeCell ref="G72:G73"/>
    <mergeCell ref="F74:F76"/>
    <mergeCell ref="G74:G76"/>
    <mergeCell ref="F70:F71"/>
    <mergeCell ref="G70:G71"/>
    <mergeCell ref="F80:F83"/>
    <mergeCell ref="G80:G83"/>
    <mergeCell ref="D77:D89"/>
    <mergeCell ref="E77:E89"/>
    <mergeCell ref="F77:F79"/>
    <mergeCell ref="U68:U69"/>
    <mergeCell ref="V68:V69"/>
    <mergeCell ref="W68:W69"/>
    <mergeCell ref="U72:U73"/>
    <mergeCell ref="V72:V73"/>
    <mergeCell ref="W72:W73"/>
    <mergeCell ref="U74:U76"/>
    <mergeCell ref="V74:V76"/>
    <mergeCell ref="W74:W76"/>
    <mergeCell ref="U70:U71"/>
    <mergeCell ref="V70:V71"/>
    <mergeCell ref="W70:W71"/>
    <mergeCell ref="AB55:AD55"/>
    <mergeCell ref="AB90:AD90"/>
    <mergeCell ref="AB91:AD91"/>
    <mergeCell ref="U84:U86"/>
    <mergeCell ref="V84:V86"/>
    <mergeCell ref="D90:D92"/>
    <mergeCell ref="E90:E92"/>
    <mergeCell ref="F90:F91"/>
    <mergeCell ref="G90:G91"/>
    <mergeCell ref="U90:U91"/>
    <mergeCell ref="V90:V91"/>
    <mergeCell ref="W84:W86"/>
    <mergeCell ref="F87:F89"/>
    <mergeCell ref="G87:G89"/>
    <mergeCell ref="U87:U89"/>
    <mergeCell ref="V87:V89"/>
    <mergeCell ref="W87:W89"/>
    <mergeCell ref="U65:U67"/>
    <mergeCell ref="V65:V67"/>
    <mergeCell ref="W65:W67"/>
    <mergeCell ref="Z65:Z92"/>
    <mergeCell ref="AB65:AD65"/>
    <mergeCell ref="AB66:AD66"/>
    <mergeCell ref="AB67:AD67"/>
    <mergeCell ref="W90:W91"/>
    <mergeCell ref="AB58:AD59"/>
    <mergeCell ref="AB68:AD69"/>
    <mergeCell ref="AB81:AD81"/>
    <mergeCell ref="AB80:AD80"/>
    <mergeCell ref="AB74:AD74"/>
    <mergeCell ref="AB75:AD75"/>
    <mergeCell ref="AB76:AD76"/>
    <mergeCell ref="AB82:AD82"/>
    <mergeCell ref="AB83:AD83"/>
    <mergeCell ref="W77:W79"/>
    <mergeCell ref="AB77:AD77"/>
    <mergeCell ref="AB78:AD78"/>
    <mergeCell ref="AB79:AD79"/>
    <mergeCell ref="AB70:AD70"/>
    <mergeCell ref="AB71:AD71"/>
    <mergeCell ref="AB92:AD92"/>
    <mergeCell ref="AB21:AD21"/>
    <mergeCell ref="AB22:AD22"/>
    <mergeCell ref="AB23:AD23"/>
    <mergeCell ref="AB84:AD84"/>
    <mergeCell ref="AB85:AD85"/>
    <mergeCell ref="AB86:AD86"/>
    <mergeCell ref="AB87:AD87"/>
    <mergeCell ref="AB88:AD88"/>
    <mergeCell ref="AB89:AD89"/>
    <mergeCell ref="AB47:AD47"/>
    <mergeCell ref="AB48:AD48"/>
    <mergeCell ref="AB49:AD49"/>
    <mergeCell ref="AB50:AD50"/>
    <mergeCell ref="AB72:AD72"/>
    <mergeCell ref="AB73:AD73"/>
    <mergeCell ref="AB28:AD28"/>
    <mergeCell ref="AB29:AD29"/>
    <mergeCell ref="AB43:AD43"/>
    <mergeCell ref="AB44:AD44"/>
    <mergeCell ref="AB45:AD45"/>
    <mergeCell ref="AB46:AD46"/>
    <mergeCell ref="AB27:AD27"/>
    <mergeCell ref="AB54:AD54"/>
  </mergeCells>
  <dataValidations disablePrompts="1" count="2">
    <dataValidation errorStyle="warning" operator="equal" allowBlank="1" showInputMessage="1" showErrorMessage="1" errorTitle="Fehler" error="Nur der Buchstaben X (Grossbuchstaben) kann verwendet werden um die Zelle zu markieren." sqref="E43:E47 E34 F43:G43 F46:G46 F34:G39"/>
    <dataValidation type="list" allowBlank="1" showInputMessage="1" showErrorMessage="1" sqref="K18:M92">
      <formula1>"nicht beeinflussbar, wenig beeinflussbar, beeinflussbar , stark beeinflussbar, nicht zutreffend"</formula1>
    </dataValidation>
  </dataValidations>
  <printOptions horizontalCentered="1" verticalCentered="1"/>
  <pageMargins left="0.70866141732283472" right="0.70866141732283472" top="0.97901785714285716" bottom="0.74803149606299213" header="0.31496062992125984" footer="0.31496062992125984"/>
  <pageSetup paperSize="9" scale="52" orientation="portrait"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rowBreaks count="2" manualBreakCount="2">
    <brk id="47" min="1" max="28" man="1"/>
    <brk id="64" min="1" max="28"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58163F26-C502-4AC8-998D-FB4B3137A807}">
            <xm:f>NOT(ISERROR(SEARCH("-",N18)))</xm:f>
            <xm:f>"-"</xm:f>
            <x14:dxf>
              <fill>
                <patternFill>
                  <bgColor rgb="FFF8A45E"/>
                </patternFill>
              </fill>
            </x14:dxf>
          </x14:cfRule>
          <x14:cfRule type="containsText" priority="2" operator="containsText" id="{F402FFA9-8D61-4233-A699-8430BA134EDC}">
            <xm:f>NOT(ISERROR(SEARCH("+",N18)))</xm:f>
            <xm:f>"+"</xm:f>
            <x14:dxf>
              <fill>
                <patternFill>
                  <bgColor rgb="FF92D050"/>
                </patternFill>
              </fill>
            </x14:dxf>
          </x14:cfRule>
          <xm:sqref>N18:O92</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E97"/>
  <sheetViews>
    <sheetView showGridLines="0" topLeftCell="H1" zoomScale="120" zoomScaleNormal="120" zoomScalePageLayoutView="70" workbookViewId="0">
      <selection activeCell="H1" sqref="H1:AD92"/>
    </sheetView>
  </sheetViews>
  <sheetFormatPr baseColWidth="10" defaultColWidth="10.85546875" defaultRowHeight="16.5" outlineLevelRow="1" outlineLevelCol="1" x14ac:dyDescent="0.3"/>
  <cols>
    <col min="1" max="1" width="2.5703125" style="25" hidden="1" customWidth="1" outlineLevel="1"/>
    <col min="2" max="2" width="7.140625" style="25" hidden="1" customWidth="1" outlineLevel="1"/>
    <col min="3" max="3" width="14" style="25" hidden="1" customWidth="1" outlineLevel="1"/>
    <col min="4" max="4" width="5.5703125" style="25" hidden="1" customWidth="1" outlineLevel="1"/>
    <col min="5" max="5" width="19.5703125" style="25" hidden="1" customWidth="1" outlineLevel="1"/>
    <col min="6" max="6" width="7.7109375" style="25" hidden="1" customWidth="1" outlineLevel="1"/>
    <col min="7" max="7" width="44.140625" style="25" hidden="1" customWidth="1" outlineLevel="1"/>
    <col min="8" max="8" width="3.140625" style="40" customWidth="1" collapsed="1"/>
    <col min="9" max="9" width="8" style="40" customWidth="1"/>
    <col min="10" max="10" width="50.5703125" style="43" customWidth="1"/>
    <col min="11" max="13" width="15.28515625" style="43" hidden="1" customWidth="1"/>
    <col min="14" max="15" width="13.7109375" style="43" customWidth="1"/>
    <col min="16" max="16" width="4.28515625" style="68" hidden="1" customWidth="1" outlineLevel="1"/>
    <col min="17" max="17" width="1" style="85" hidden="1" customWidth="1" outlineLevel="1"/>
    <col min="18" max="18" width="9.5703125" style="25" hidden="1" customWidth="1" outlineLevel="1"/>
    <col min="19" max="19" width="1.28515625" style="483" hidden="1" customWidth="1" outlineLevel="1"/>
    <col min="20" max="20" width="9.5703125" style="483" hidden="1" customWidth="1" outlineLevel="1"/>
    <col min="21" max="21" width="9.28515625" style="25" hidden="1" customWidth="1" outlineLevel="1"/>
    <col min="22" max="22" width="12.5703125" style="25" hidden="1" customWidth="1" outlineLevel="1"/>
    <col min="23" max="23" width="13" style="25" hidden="1" customWidth="1" outlineLevel="1"/>
    <col min="24" max="24" width="8.42578125" style="482" hidden="1" customWidth="1" outlineLevel="1"/>
    <col min="25" max="25" width="7.28515625" style="25" hidden="1" customWidth="1" outlineLevel="1"/>
    <col min="26" max="26" width="10.85546875" style="25" hidden="1" customWidth="1" outlineLevel="1"/>
    <col min="27" max="27" width="2.7109375" style="25" customWidth="1" collapsed="1"/>
    <col min="28" max="28" width="8.42578125" style="44" customWidth="1"/>
    <col min="29" max="29" width="11" style="44" customWidth="1"/>
    <col min="30" max="30" width="55.140625" style="40" customWidth="1"/>
    <col min="31" max="16384" width="10.85546875" style="25"/>
  </cols>
  <sheetData>
    <row r="1" spans="1:30" ht="18" x14ac:dyDescent="0.3">
      <c r="B1" s="699"/>
      <c r="C1" s="699"/>
      <c r="D1" s="699"/>
      <c r="E1" s="699"/>
      <c r="F1" s="699"/>
      <c r="G1" s="699"/>
      <c r="H1" s="470" t="s">
        <v>422</v>
      </c>
      <c r="I1" s="471"/>
      <c r="J1" s="472"/>
      <c r="K1" s="473"/>
      <c r="L1" s="474"/>
      <c r="M1" s="474"/>
      <c r="N1" s="474"/>
      <c r="O1" s="474"/>
      <c r="P1" s="475"/>
      <c r="Q1" s="108"/>
      <c r="R1" s="476"/>
      <c r="S1" s="477"/>
      <c r="T1" s="477"/>
      <c r="U1" s="476"/>
      <c r="V1" s="476"/>
      <c r="W1" s="476"/>
      <c r="X1" s="478"/>
      <c r="Y1" s="476"/>
      <c r="Z1" s="476"/>
      <c r="AA1" s="476"/>
      <c r="AB1" s="479"/>
      <c r="AC1" s="479"/>
      <c r="AD1" s="480"/>
    </row>
    <row r="2" spans="1:30" ht="14.45" customHeight="1" x14ac:dyDescent="0.3">
      <c r="B2" s="699"/>
      <c r="C2" s="699"/>
      <c r="D2" s="699"/>
      <c r="E2" s="699"/>
      <c r="F2" s="699"/>
      <c r="G2" s="699"/>
      <c r="H2" s="397"/>
      <c r="I2" s="400"/>
      <c r="J2" s="397"/>
      <c r="K2" s="366"/>
      <c r="L2" s="367"/>
      <c r="M2" s="367"/>
      <c r="N2" s="367"/>
      <c r="O2" s="367"/>
      <c r="AB2" s="370"/>
      <c r="AC2" s="370"/>
      <c r="AD2" s="328"/>
    </row>
    <row r="3" spans="1:30" ht="16.5" hidden="1" customHeight="1" outlineLevel="1" x14ac:dyDescent="0.3">
      <c r="A3" s="30"/>
      <c r="B3" s="40"/>
      <c r="C3" s="40"/>
      <c r="D3" s="40"/>
      <c r="E3" s="40"/>
      <c r="F3" s="40"/>
      <c r="G3" s="40"/>
      <c r="J3" s="367"/>
      <c r="K3" s="366"/>
      <c r="L3" s="366"/>
      <c r="M3" s="366"/>
      <c r="N3" s="366"/>
      <c r="O3" s="366"/>
      <c r="AB3" s="376"/>
      <c r="AC3" s="376"/>
      <c r="AD3" s="377"/>
    </row>
    <row r="4" spans="1:30" ht="14.85" hidden="1" customHeight="1" outlineLevel="1" x14ac:dyDescent="0.3">
      <c r="J4" s="367"/>
      <c r="K4" s="366"/>
      <c r="L4" s="367"/>
      <c r="M4" s="367"/>
      <c r="N4" s="367"/>
      <c r="O4" s="367"/>
      <c r="AB4" s="378"/>
      <c r="AC4" s="378"/>
      <c r="AD4" s="326"/>
    </row>
    <row r="5" spans="1:30" ht="14.85" hidden="1" customHeight="1" outlineLevel="1" x14ac:dyDescent="0.3">
      <c r="J5" s="367"/>
      <c r="K5" s="367"/>
      <c r="L5" s="367"/>
      <c r="M5" s="367"/>
      <c r="N5" s="367"/>
      <c r="O5" s="367"/>
      <c r="AB5" s="378"/>
      <c r="AC5" s="378"/>
      <c r="AD5" s="326"/>
    </row>
    <row r="6" spans="1:30" ht="16.5" hidden="1" customHeight="1" outlineLevel="1" x14ac:dyDescent="0.3">
      <c r="J6" s="367"/>
      <c r="K6" s="367"/>
      <c r="L6" s="367"/>
      <c r="M6" s="367"/>
      <c r="N6" s="367"/>
      <c r="O6" s="367"/>
      <c r="AB6" s="378"/>
      <c r="AC6" s="378"/>
      <c r="AD6" s="326"/>
    </row>
    <row r="7" spans="1:30" ht="16.5" hidden="1" customHeight="1" outlineLevel="1" x14ac:dyDescent="0.3">
      <c r="J7" s="367"/>
      <c r="K7" s="367"/>
      <c r="L7" s="367"/>
      <c r="M7" s="367"/>
      <c r="N7" s="367"/>
      <c r="O7" s="367"/>
      <c r="AB7" s="378"/>
      <c r="AC7" s="378"/>
      <c r="AD7" s="379"/>
    </row>
    <row r="8" spans="1:30" ht="16.5" hidden="1" customHeight="1" outlineLevel="1" x14ac:dyDescent="0.3">
      <c r="J8" s="367"/>
      <c r="K8" s="326"/>
      <c r="L8" s="326"/>
      <c r="M8" s="367"/>
      <c r="N8" s="367"/>
      <c r="O8" s="367"/>
      <c r="AB8" s="378"/>
      <c r="AC8" s="378"/>
      <c r="AD8" s="377"/>
    </row>
    <row r="9" spans="1:30" ht="14.45" hidden="1" customHeight="1" outlineLevel="1" x14ac:dyDescent="0.3">
      <c r="J9" s="367"/>
      <c r="K9" s="326"/>
      <c r="L9" s="326"/>
      <c r="M9" s="367"/>
      <c r="N9" s="712"/>
      <c r="O9" s="712"/>
      <c r="AB9" s="378"/>
      <c r="AC9" s="378"/>
      <c r="AD9" s="379"/>
    </row>
    <row r="10" spans="1:30" ht="14.85" hidden="1" customHeight="1" outlineLevel="1" x14ac:dyDescent="0.3">
      <c r="J10" s="367"/>
      <c r="K10" s="367"/>
      <c r="L10" s="367"/>
      <c r="M10" s="367"/>
      <c r="N10" s="367"/>
      <c r="O10" s="367"/>
      <c r="AB10" s="378"/>
      <c r="AC10" s="378"/>
      <c r="AD10" s="326"/>
    </row>
    <row r="11" spans="1:30" ht="27" customHeight="1" collapsed="1" x14ac:dyDescent="0.3">
      <c r="A11" s="30"/>
      <c r="B11" s="40"/>
      <c r="C11" s="40"/>
      <c r="D11" s="40"/>
      <c r="E11" s="40"/>
      <c r="F11" s="40"/>
      <c r="G11" s="40"/>
      <c r="I11" s="500" t="s">
        <v>430</v>
      </c>
      <c r="J11" s="501" t="s">
        <v>418</v>
      </c>
      <c r="K11" s="502"/>
      <c r="L11" s="502"/>
      <c r="M11" s="502"/>
      <c r="N11" s="500" t="s">
        <v>429</v>
      </c>
      <c r="O11" s="502"/>
      <c r="P11" s="503"/>
      <c r="Q11" s="385"/>
      <c r="R11" s="386"/>
      <c r="S11" s="504"/>
      <c r="T11" s="504"/>
      <c r="U11" s="386"/>
      <c r="V11" s="386"/>
      <c r="W11" s="386"/>
      <c r="X11" s="505"/>
      <c r="Y11" s="386"/>
      <c r="Z11" s="386"/>
      <c r="AA11" s="386"/>
      <c r="AB11" s="501"/>
      <c r="AC11" s="500" t="s">
        <v>425</v>
      </c>
      <c r="AD11" s="506"/>
    </row>
    <row r="12" spans="1:30" ht="15.75" customHeight="1" x14ac:dyDescent="0.3">
      <c r="A12" s="30"/>
      <c r="B12" s="40"/>
      <c r="C12" s="40"/>
      <c r="D12" s="40"/>
      <c r="E12" s="40"/>
      <c r="F12" s="40"/>
      <c r="G12" s="40"/>
      <c r="I12" s="467" t="s">
        <v>416</v>
      </c>
      <c r="J12" s="405" t="s">
        <v>388</v>
      </c>
      <c r="K12" s="373"/>
      <c r="L12" s="373"/>
      <c r="M12" s="373"/>
      <c r="N12" s="493" t="s">
        <v>420</v>
      </c>
      <c r="O12" s="373"/>
      <c r="AC12" s="492" t="s">
        <v>426</v>
      </c>
      <c r="AD12" s="498"/>
    </row>
    <row r="13" spans="1:30" ht="6" customHeight="1" x14ac:dyDescent="0.3">
      <c r="A13" s="30"/>
      <c r="B13" s="40"/>
      <c r="C13" s="40"/>
      <c r="D13" s="40"/>
      <c r="E13" s="40"/>
      <c r="F13" s="40"/>
      <c r="G13" s="40"/>
      <c r="I13" s="468"/>
      <c r="J13" s="367"/>
      <c r="K13" s="373"/>
      <c r="L13" s="373"/>
      <c r="M13" s="373"/>
      <c r="N13" s="373"/>
      <c r="O13" s="373"/>
      <c r="AD13" s="44"/>
    </row>
    <row r="14" spans="1:30" ht="15.75" customHeight="1" x14ac:dyDescent="0.3">
      <c r="I14" s="469" t="s">
        <v>417</v>
      </c>
      <c r="J14" s="495" t="s">
        <v>389</v>
      </c>
      <c r="K14" s="363"/>
      <c r="N14" s="494" t="s">
        <v>421</v>
      </c>
      <c r="AB14" s="370"/>
      <c r="AC14" s="370" t="s">
        <v>427</v>
      </c>
      <c r="AD14" s="499"/>
    </row>
    <row r="15" spans="1:30" x14ac:dyDescent="0.3">
      <c r="J15" s="363"/>
      <c r="K15" s="363"/>
      <c r="AB15" s="370"/>
      <c r="AC15" s="370"/>
      <c r="AD15" s="328"/>
    </row>
    <row r="16" spans="1:30" ht="15.95" customHeight="1" x14ac:dyDescent="0.3">
      <c r="A16" s="30"/>
      <c r="B16" s="755" t="s">
        <v>71</v>
      </c>
      <c r="C16" s="756"/>
      <c r="D16" s="755" t="s">
        <v>72</v>
      </c>
      <c r="E16" s="756"/>
      <c r="F16" s="755" t="s">
        <v>73</v>
      </c>
      <c r="G16" s="756"/>
      <c r="H16" s="814" t="s">
        <v>202</v>
      </c>
      <c r="I16" s="815"/>
      <c r="J16" s="815"/>
      <c r="K16" s="818" t="s">
        <v>391</v>
      </c>
      <c r="L16" s="818"/>
      <c r="M16" s="818"/>
      <c r="N16" s="818" t="s">
        <v>423</v>
      </c>
      <c r="O16" s="819"/>
      <c r="R16" s="113" t="s">
        <v>294</v>
      </c>
      <c r="S16" s="89"/>
      <c r="T16" s="109" t="s">
        <v>295</v>
      </c>
      <c r="X16" s="304" t="s">
        <v>341</v>
      </c>
      <c r="AB16" s="820" t="s">
        <v>419</v>
      </c>
      <c r="AC16" s="821"/>
      <c r="AD16" s="822"/>
    </row>
    <row r="17" spans="1:30" ht="15.95" customHeight="1" thickBot="1" x14ac:dyDescent="0.35">
      <c r="A17" s="30"/>
      <c r="B17" s="757"/>
      <c r="C17" s="758"/>
      <c r="D17" s="757"/>
      <c r="E17" s="758"/>
      <c r="F17" s="757"/>
      <c r="G17" s="758"/>
      <c r="H17" s="816"/>
      <c r="I17" s="817"/>
      <c r="J17" s="817"/>
      <c r="K17" s="496" t="s">
        <v>365</v>
      </c>
      <c r="L17" s="496" t="s">
        <v>366</v>
      </c>
      <c r="M17" s="496" t="s">
        <v>367</v>
      </c>
      <c r="N17" s="496" t="s">
        <v>368</v>
      </c>
      <c r="O17" s="497" t="s">
        <v>369</v>
      </c>
      <c r="P17" s="84" t="s">
        <v>203</v>
      </c>
      <c r="R17" s="199" t="s">
        <v>88</v>
      </c>
      <c r="S17" s="89" t="e">
        <v>#N/A</v>
      </c>
      <c r="T17" s="109" t="s">
        <v>88</v>
      </c>
      <c r="U17" s="270" t="s">
        <v>338</v>
      </c>
      <c r="V17" s="269" t="s">
        <v>336</v>
      </c>
      <c r="W17" s="269" t="s">
        <v>337</v>
      </c>
      <c r="X17" s="303" t="s">
        <v>294</v>
      </c>
      <c r="Y17" s="82" t="s">
        <v>295</v>
      </c>
      <c r="AB17" s="823"/>
      <c r="AC17" s="824"/>
      <c r="AD17" s="825"/>
    </row>
    <row r="18" spans="1:30" ht="15" customHeight="1" x14ac:dyDescent="0.3">
      <c r="A18" s="30"/>
      <c r="B18" s="771" t="s">
        <v>19</v>
      </c>
      <c r="C18" s="599" t="s">
        <v>20</v>
      </c>
      <c r="D18" s="599" t="s">
        <v>21</v>
      </c>
      <c r="E18" s="599" t="s">
        <v>20</v>
      </c>
      <c r="F18" s="761" t="s">
        <v>22</v>
      </c>
      <c r="G18" s="754" t="s">
        <v>24</v>
      </c>
      <c r="H18" s="408">
        <v>1</v>
      </c>
      <c r="I18" s="409" t="str">
        <f>CONCATENATE($F$18,".",H18)</f>
        <v>T 1.1.1</v>
      </c>
      <c r="J18" s="410" t="str">
        <f>'T 1.1'!C7</f>
        <v>Prüfung der Anwendbarkeit</v>
      </c>
      <c r="K18" s="411"/>
      <c r="L18" s="411"/>
      <c r="M18" s="411"/>
      <c r="N18" s="507"/>
      <c r="O18" s="508"/>
      <c r="P18" s="190" t="str">
        <f>'T 1.1'!D7</f>
        <v>X</v>
      </c>
      <c r="Q18" s="200">
        <f>IF(ISNA(R18),-0.1,IF(R18=0,0.1,R18))</f>
        <v>0.1</v>
      </c>
      <c r="R18" s="201">
        <f>IF(P18="X",'T 1.1'!F7,NA())</f>
        <v>0</v>
      </c>
      <c r="S18" s="231" t="str">
        <f>IF(ISNA(R18),2,"")</f>
        <v/>
      </c>
      <c r="T18" s="201">
        <f>IF(P18="X",'T 1.1'!E7,NA())</f>
        <v>1</v>
      </c>
      <c r="U18" s="717">
        <f>IF(V18=W18,NA(),(_xlfn.IFNA(T18,0)+_xlfn.IFNA(T19,0)+_xlfn.IFNA(T20,0))/(W18-V18))</f>
        <v>1.6666666666666667</v>
      </c>
      <c r="V18" s="716">
        <f>COUNTIF(T18:T20,NA())</f>
        <v>0</v>
      </c>
      <c r="W18" s="716">
        <v>3</v>
      </c>
      <c r="X18" s="85">
        <f t="shared" ref="X18:X81" si="0">IF(ISNA(R18),-0.1,IF(R18=0,0.1,R18))</f>
        <v>0.1</v>
      </c>
      <c r="Y18" s="85">
        <f>IF(ISNA(T18),-0.1,IF(T18=0,0.1,T18))</f>
        <v>1</v>
      </c>
      <c r="Z18" s="715">
        <f>(_xlfn.IFNA(T18,0)+_xlfn.IFNA(T19,0)+_xlfn.IFNA(T20,0)+_xlfn.IFNA(T21,0)+_xlfn.IFNA(T22,0)+_xlfn.IFNA(T23,0)+_xlfn.IFNA(T24,0)+_xlfn.IFNA(T25,0))/(ROWS(T18:T25)-SUM(V18:V25))</f>
        <v>1.5</v>
      </c>
      <c r="AA18" s="355"/>
      <c r="AB18" s="802"/>
      <c r="AC18" s="803"/>
      <c r="AD18" s="804"/>
    </row>
    <row r="19" spans="1:30" ht="15" customHeight="1" x14ac:dyDescent="0.3">
      <c r="A19" s="30"/>
      <c r="B19" s="771"/>
      <c r="C19" s="599"/>
      <c r="D19" s="599"/>
      <c r="E19" s="599"/>
      <c r="F19" s="761"/>
      <c r="G19" s="740"/>
      <c r="H19" s="408">
        <v>2</v>
      </c>
      <c r="I19" s="409" t="str">
        <f t="shared" ref="I19:I20" si="1">CONCATENATE($F$18,".",H19)</f>
        <v>T 1.1.2</v>
      </c>
      <c r="J19" s="410" t="str">
        <f>'T 1.1'!C8</f>
        <v>Nachhaltigkeitsbewertung</v>
      </c>
      <c r="K19" s="411"/>
      <c r="L19" s="411"/>
      <c r="M19" s="411"/>
      <c r="N19" s="507"/>
      <c r="O19" s="508"/>
      <c r="P19" s="191" t="str">
        <f>'T 1.1'!D8</f>
        <v>X</v>
      </c>
      <c r="Q19" s="106">
        <f t="shared" ref="Q19:Q82" si="2">IF(ISNA(R19),-0.1,IF(R19=0,0.1,R19))</f>
        <v>1</v>
      </c>
      <c r="R19" s="111">
        <f>IF(P19="X",'T 1.1'!F8,NA())</f>
        <v>1</v>
      </c>
      <c r="S19" s="232" t="str">
        <f t="shared" ref="S19:S82" si="3">IF(ISNA(R19),2,"")</f>
        <v/>
      </c>
      <c r="T19" s="111">
        <f>IF(P19="X",'T 1.1'!E8,NA())</f>
        <v>2</v>
      </c>
      <c r="U19" s="717"/>
      <c r="V19" s="716"/>
      <c r="W19" s="716"/>
      <c r="X19" s="85">
        <f t="shared" si="0"/>
        <v>1</v>
      </c>
      <c r="Y19" s="85">
        <f t="shared" ref="Y19:Y82" si="4">IF(ISNA(T19),-0.1,IF(T19=0,0.1,T19))</f>
        <v>2</v>
      </c>
      <c r="Z19" s="715"/>
      <c r="AA19" s="355"/>
      <c r="AB19" s="799"/>
      <c r="AC19" s="800"/>
      <c r="AD19" s="801"/>
    </row>
    <row r="20" spans="1:30" ht="15" customHeight="1" x14ac:dyDescent="0.3">
      <c r="A20" s="30"/>
      <c r="B20" s="771"/>
      <c r="C20" s="599"/>
      <c r="D20" s="599"/>
      <c r="E20" s="599"/>
      <c r="F20" s="762"/>
      <c r="G20" s="740"/>
      <c r="H20" s="419">
        <v>3</v>
      </c>
      <c r="I20" s="420" t="str">
        <f t="shared" si="1"/>
        <v>T 1.1.3</v>
      </c>
      <c r="J20" s="421" t="str">
        <f>'T 1.1'!C9</f>
        <v>Projektorganisation</v>
      </c>
      <c r="K20" s="438"/>
      <c r="L20" s="438"/>
      <c r="M20" s="438"/>
      <c r="N20" s="509"/>
      <c r="O20" s="510"/>
      <c r="P20" s="192" t="str">
        <f>'T 1.1'!D9</f>
        <v>X</v>
      </c>
      <c r="Q20" s="105">
        <f t="shared" si="2"/>
        <v>2</v>
      </c>
      <c r="R20" s="112">
        <f>IF(P20="X",'T 1.1'!F9,NA())</f>
        <v>2</v>
      </c>
      <c r="S20" s="233" t="str">
        <f t="shared" si="3"/>
        <v/>
      </c>
      <c r="T20" s="112">
        <f>IF(P20="X",'T 1.1'!E9,NA())</f>
        <v>2</v>
      </c>
      <c r="U20" s="717"/>
      <c r="V20" s="716"/>
      <c r="W20" s="716"/>
      <c r="X20" s="85">
        <f t="shared" si="0"/>
        <v>2</v>
      </c>
      <c r="Y20" s="85">
        <f t="shared" si="4"/>
        <v>2</v>
      </c>
      <c r="Z20" s="715"/>
      <c r="AA20" s="355"/>
      <c r="AB20" s="793"/>
      <c r="AC20" s="794"/>
      <c r="AD20" s="795"/>
    </row>
    <row r="21" spans="1:30" ht="16.5" customHeight="1" x14ac:dyDescent="0.3">
      <c r="A21" s="30"/>
      <c r="B21" s="771"/>
      <c r="C21" s="599"/>
      <c r="D21" s="599"/>
      <c r="E21" s="599"/>
      <c r="F21" s="759" t="s">
        <v>23</v>
      </c>
      <c r="G21" s="740" t="s">
        <v>134</v>
      </c>
      <c r="H21" s="427">
        <v>1</v>
      </c>
      <c r="I21" s="428" t="str">
        <f>CONCATENATE($F$21,".",H21)</f>
        <v>T 1.2.1</v>
      </c>
      <c r="J21" s="429" t="str">
        <f>'T 1.2'!C7</f>
        <v>Zielsetzung des Projekts</v>
      </c>
      <c r="K21" s="430"/>
      <c r="L21" s="430"/>
      <c r="M21" s="430"/>
      <c r="N21" s="511"/>
      <c r="O21" s="512"/>
      <c r="P21" s="193" t="str">
        <f>'T 1.2'!D7</f>
        <v>X</v>
      </c>
      <c r="Q21" s="104">
        <f t="shared" si="2"/>
        <v>0.1</v>
      </c>
      <c r="R21" s="110">
        <f>IF(P21="X",'T 1.2'!F7,NA())</f>
        <v>0</v>
      </c>
      <c r="S21" s="234" t="str">
        <f t="shared" si="3"/>
        <v/>
      </c>
      <c r="T21" s="110">
        <f>IF(P21="X",'T 1.2'!E7,NA())</f>
        <v>1</v>
      </c>
      <c r="U21" s="717">
        <f>IF(V21=W21,NA(),(_xlfn.IFNA(T21,0)+_xlfn.IFNA(T22,0)+_xlfn.IFNA(T23,0))/(W21-V21))</f>
        <v>1.3333333333333333</v>
      </c>
      <c r="V21" s="716">
        <f>COUNTIF(T21:T23,NA())</f>
        <v>0</v>
      </c>
      <c r="W21" s="716">
        <v>3</v>
      </c>
      <c r="X21" s="85">
        <f t="shared" si="0"/>
        <v>0.1</v>
      </c>
      <c r="Y21" s="85">
        <f t="shared" si="4"/>
        <v>1</v>
      </c>
      <c r="Z21" s="715"/>
      <c r="AA21" s="355"/>
      <c r="AB21" s="802"/>
      <c r="AC21" s="803"/>
      <c r="AD21" s="804"/>
    </row>
    <row r="22" spans="1:30" x14ac:dyDescent="0.3">
      <c r="A22" s="30"/>
      <c r="B22" s="771"/>
      <c r="C22" s="599"/>
      <c r="D22" s="599"/>
      <c r="E22" s="599"/>
      <c r="F22" s="761"/>
      <c r="G22" s="740"/>
      <c r="H22" s="408">
        <v>2</v>
      </c>
      <c r="I22" s="409" t="str">
        <f t="shared" ref="I22:I23" si="5">CONCATENATE($F$21,".",H22)</f>
        <v>T 1.2.2</v>
      </c>
      <c r="J22" s="410" t="str">
        <f>'T 1.2'!C8</f>
        <v>Ziele der SNBS-Bewertung</v>
      </c>
      <c r="K22" s="411"/>
      <c r="L22" s="411"/>
      <c r="M22" s="411"/>
      <c r="N22" s="522"/>
      <c r="O22" s="508"/>
      <c r="P22" s="194" t="str">
        <f>'T 1.2'!D8</f>
        <v>X</v>
      </c>
      <c r="Q22" s="106">
        <f t="shared" si="2"/>
        <v>1</v>
      </c>
      <c r="R22" s="111">
        <f>IF(P22="X",'T 1.2'!F8,NA())</f>
        <v>1</v>
      </c>
      <c r="S22" s="232" t="str">
        <f t="shared" si="3"/>
        <v/>
      </c>
      <c r="T22" s="111">
        <f>IF(P22="X",'T 1.2'!E8,NA())</f>
        <v>1</v>
      </c>
      <c r="U22" s="717"/>
      <c r="V22" s="716"/>
      <c r="W22" s="716"/>
      <c r="X22" s="85">
        <f t="shared" si="0"/>
        <v>1</v>
      </c>
      <c r="Y22" s="85">
        <f t="shared" si="4"/>
        <v>1</v>
      </c>
      <c r="Z22" s="715"/>
      <c r="AA22" s="355"/>
      <c r="AB22" s="799"/>
      <c r="AC22" s="800"/>
      <c r="AD22" s="801"/>
    </row>
    <row r="23" spans="1:30" x14ac:dyDescent="0.3">
      <c r="A23" s="30"/>
      <c r="B23" s="771"/>
      <c r="C23" s="599"/>
      <c r="D23" s="599"/>
      <c r="E23" s="599"/>
      <c r="F23" s="762"/>
      <c r="G23" s="740"/>
      <c r="H23" s="419">
        <v>3</v>
      </c>
      <c r="I23" s="420" t="str">
        <f t="shared" si="5"/>
        <v>T 1.2.3</v>
      </c>
      <c r="J23" s="421" t="str">
        <f>'T 1.2'!C9</f>
        <v>Systemabgrenzung</v>
      </c>
      <c r="K23" s="438"/>
      <c r="L23" s="438"/>
      <c r="M23" s="438"/>
      <c r="N23" s="513"/>
      <c r="O23" s="510"/>
      <c r="P23" s="195" t="str">
        <f>'T 1.2'!D9</f>
        <v>X</v>
      </c>
      <c r="Q23" s="105">
        <f t="shared" si="2"/>
        <v>2</v>
      </c>
      <c r="R23" s="112">
        <f>IF(P23="X",'T 1.2'!F9,NA())</f>
        <v>2</v>
      </c>
      <c r="S23" s="233" t="str">
        <f t="shared" si="3"/>
        <v/>
      </c>
      <c r="T23" s="112">
        <f>IF(P23="X",'T 1.2'!E9,NA())</f>
        <v>2</v>
      </c>
      <c r="U23" s="717"/>
      <c r="V23" s="716"/>
      <c r="W23" s="716"/>
      <c r="X23" s="85">
        <f t="shared" si="0"/>
        <v>2</v>
      </c>
      <c r="Y23" s="85">
        <f t="shared" si="4"/>
        <v>2</v>
      </c>
      <c r="Z23" s="715"/>
      <c r="AA23" s="355"/>
      <c r="AB23" s="793"/>
      <c r="AC23" s="794"/>
      <c r="AD23" s="795"/>
    </row>
    <row r="24" spans="1:30" x14ac:dyDescent="0.3">
      <c r="A24" s="30"/>
      <c r="B24" s="771"/>
      <c r="C24" s="599"/>
      <c r="D24" s="599"/>
      <c r="E24" s="599"/>
      <c r="F24" s="759" t="s">
        <v>70</v>
      </c>
      <c r="G24" s="740" t="s">
        <v>95</v>
      </c>
      <c r="H24" s="427">
        <v>1</v>
      </c>
      <c r="I24" s="428" t="str">
        <f>CONCATENATE($F$24,".",H24)</f>
        <v>T 1.3.1</v>
      </c>
      <c r="J24" s="429" t="str">
        <f>'T 1.3'!C7</f>
        <v>Zielkonflikte</v>
      </c>
      <c r="K24" s="430"/>
      <c r="L24" s="430"/>
      <c r="M24" s="430"/>
      <c r="N24" s="511"/>
      <c r="O24" s="512"/>
      <c r="P24" s="196" t="str">
        <f>'T 1.3'!D7</f>
        <v>X</v>
      </c>
      <c r="Q24" s="104">
        <f t="shared" si="2"/>
        <v>0.1</v>
      </c>
      <c r="R24" s="110">
        <f>IF(P24="X",'T 1.3'!F7,NA())</f>
        <v>0</v>
      </c>
      <c r="S24" s="234" t="str">
        <f t="shared" si="3"/>
        <v/>
      </c>
      <c r="T24" s="110">
        <f>IF(P24="X",'T 1.3'!E7,NA())</f>
        <v>2</v>
      </c>
      <c r="U24" s="717">
        <f>IF(V24=W24,NA(),(_xlfn.IFNA(T24,0)+_xlfn.IFNA(T25,0))/(W24-V24))</f>
        <v>1.5</v>
      </c>
      <c r="V24" s="716">
        <f>COUNTIF(T24:T25,NA())</f>
        <v>0</v>
      </c>
      <c r="W24" s="716">
        <v>2</v>
      </c>
      <c r="X24" s="85">
        <f t="shared" si="0"/>
        <v>0.1</v>
      </c>
      <c r="Y24" s="85">
        <f t="shared" si="4"/>
        <v>2</v>
      </c>
      <c r="Z24" s="715"/>
      <c r="AA24" s="355"/>
      <c r="AB24" s="802"/>
      <c r="AC24" s="803"/>
      <c r="AD24" s="804"/>
    </row>
    <row r="25" spans="1:30" ht="17.25" thickBot="1" x14ac:dyDescent="0.35">
      <c r="A25" s="30"/>
      <c r="B25" s="772"/>
      <c r="C25" s="600"/>
      <c r="D25" s="600"/>
      <c r="E25" s="600"/>
      <c r="F25" s="760"/>
      <c r="G25" s="763"/>
      <c r="H25" s="419">
        <v>2</v>
      </c>
      <c r="I25" s="420" t="str">
        <f t="shared" ref="I25" si="6">CONCATENATE($F$24,".",H25)</f>
        <v>T 1.3.2</v>
      </c>
      <c r="J25" s="421" t="str">
        <f>'T 1.3'!C8</f>
        <v>Synergien</v>
      </c>
      <c r="K25" s="438"/>
      <c r="L25" s="438"/>
      <c r="M25" s="438"/>
      <c r="N25" s="513"/>
      <c r="O25" s="508"/>
      <c r="P25" s="197" t="str">
        <f>'T 1.3'!D8</f>
        <v>X</v>
      </c>
      <c r="Q25" s="106">
        <f t="shared" si="2"/>
        <v>1</v>
      </c>
      <c r="R25" s="111">
        <f>IF(P25="X",'T 1.3'!F8,NA())</f>
        <v>1</v>
      </c>
      <c r="S25" s="235" t="str">
        <f t="shared" si="3"/>
        <v/>
      </c>
      <c r="T25" s="111">
        <f>IF(P25="X",'T 1.3'!E8,NA())</f>
        <v>1</v>
      </c>
      <c r="U25" s="717"/>
      <c r="V25" s="716"/>
      <c r="W25" s="716"/>
      <c r="X25" s="85">
        <f t="shared" si="0"/>
        <v>1</v>
      </c>
      <c r="Y25" s="85">
        <f t="shared" si="4"/>
        <v>1</v>
      </c>
      <c r="Z25" s="715"/>
      <c r="AA25" s="355"/>
      <c r="AB25" s="793"/>
      <c r="AC25" s="794"/>
      <c r="AD25" s="795"/>
    </row>
    <row r="26" spans="1:30" ht="15" customHeight="1" x14ac:dyDescent="0.3">
      <c r="A26" s="30"/>
      <c r="B26" s="773" t="s">
        <v>1</v>
      </c>
      <c r="C26" s="767" t="s">
        <v>2</v>
      </c>
      <c r="D26" s="767" t="s">
        <v>7</v>
      </c>
      <c r="E26" s="767" t="s">
        <v>18</v>
      </c>
      <c r="F26" s="765" t="s">
        <v>25</v>
      </c>
      <c r="G26" s="754" t="s">
        <v>141</v>
      </c>
      <c r="H26" s="427">
        <v>1</v>
      </c>
      <c r="I26" s="428" t="str">
        <f>CONCATENATE($F$26,".",H26)</f>
        <v>G 1.1.1</v>
      </c>
      <c r="J26" s="429" t="str">
        <f>'G 1.1'!C7</f>
        <v>Raumplanung</v>
      </c>
      <c r="K26" s="430"/>
      <c r="L26" s="430"/>
      <c r="M26" s="430"/>
      <c r="N26" s="511"/>
      <c r="O26" s="512"/>
      <c r="P26" s="190" t="str">
        <f>'G 1.1'!D7</f>
        <v>X</v>
      </c>
      <c r="Q26" s="200">
        <f t="shared" si="2"/>
        <v>0.1</v>
      </c>
      <c r="R26" s="201">
        <f>IF(P26="X",'G 1.1'!F7,NA())</f>
        <v>0</v>
      </c>
      <c r="S26" s="231" t="str">
        <f t="shared" si="3"/>
        <v/>
      </c>
      <c r="T26" s="201">
        <f>IF(P26="X",'G 1.1'!E7,NA())</f>
        <v>1</v>
      </c>
      <c r="U26" s="717">
        <f>IF(V26=W26,NA(),(_xlfn.IFNA(T26,0)+_xlfn.IFNA(T27,0))/(W26-V26))</f>
        <v>1</v>
      </c>
      <c r="V26" s="716">
        <f>COUNTIF(T26:T27,NA())</f>
        <v>0</v>
      </c>
      <c r="W26" s="716">
        <v>2</v>
      </c>
      <c r="X26" s="85">
        <f t="shared" si="0"/>
        <v>0.1</v>
      </c>
      <c r="Y26" s="85">
        <f t="shared" si="4"/>
        <v>1</v>
      </c>
      <c r="Z26" s="715">
        <f>(_xlfn.IFNA(T26,0)+_xlfn.IFNA(T27,0)+_xlfn.IFNA(T28,0)+_xlfn.IFNA(T29,0)+_xlfn.IFNA(T30,0)+_xlfn.IFNA(T31,0)+_xlfn.IFNA(T32,0)+_xlfn.IFNA(T33,0)+_xlfn.IFNA(T34,0)+_xlfn.IFNA(T35,0)+_xlfn.IFNA(T36,0)+_xlfn.IFNA(T37,0)+_xlfn.IFNA(T38,0)+_xlfn.IFNA(T39,0)+_xlfn.IFNA(T40,0)+_xlfn.IFNA(T41,0)+_xlfn.IFNA(T42,0)+_xlfn.IFNA(T43,0)+_xlfn.IFNA(T44,0)+_xlfn.IFNA(T45,0)+_xlfn.IFNA(T46,0)+_xlfn.IFNA(T47,0))/(ROWS(T26:T47)-SUM(V26:V47))</f>
        <v>1.25</v>
      </c>
      <c r="AB26" s="808"/>
      <c r="AC26" s="809"/>
      <c r="AD26" s="810"/>
    </row>
    <row r="27" spans="1:30" ht="15" customHeight="1" x14ac:dyDescent="0.3">
      <c r="A27" s="30"/>
      <c r="B27" s="774"/>
      <c r="C27" s="726"/>
      <c r="D27" s="726"/>
      <c r="E27" s="726"/>
      <c r="F27" s="766"/>
      <c r="G27" s="740"/>
      <c r="H27" s="419">
        <v>2</v>
      </c>
      <c r="I27" s="420" t="str">
        <f t="shared" ref="I27" si="7">CONCATENATE($F$26,".",H27)</f>
        <v>G 1.1.2</v>
      </c>
      <c r="J27" s="421" t="str">
        <f>'G 1.1'!C8</f>
        <v>Landschaften, Ortsbilder und Kulturraum</v>
      </c>
      <c r="K27" s="422"/>
      <c r="L27" s="422"/>
      <c r="M27" s="422"/>
      <c r="N27" s="509"/>
      <c r="O27" s="514"/>
      <c r="P27" s="192" t="str">
        <f>'G 1.1'!D8</f>
        <v>X</v>
      </c>
      <c r="Q27" s="105">
        <f t="shared" si="2"/>
        <v>1</v>
      </c>
      <c r="R27" s="112">
        <f>IF(P27="X",'G 1.1'!F8,NA())</f>
        <v>1</v>
      </c>
      <c r="S27" s="233" t="str">
        <f t="shared" si="3"/>
        <v/>
      </c>
      <c r="T27" s="112">
        <f>IF(P27="X",'G 1.1'!E8,NA())</f>
        <v>1</v>
      </c>
      <c r="U27" s="717"/>
      <c r="V27" s="716"/>
      <c r="W27" s="716"/>
      <c r="X27" s="85">
        <f t="shared" si="0"/>
        <v>1</v>
      </c>
      <c r="Y27" s="85">
        <f t="shared" si="4"/>
        <v>1</v>
      </c>
      <c r="Z27" s="715"/>
      <c r="AB27" s="793"/>
      <c r="AC27" s="794"/>
      <c r="AD27" s="795"/>
    </row>
    <row r="28" spans="1:30" ht="15" customHeight="1" x14ac:dyDescent="0.3">
      <c r="A28" s="30"/>
      <c r="B28" s="774"/>
      <c r="C28" s="726"/>
      <c r="D28" s="726" t="e">
        <v>#VALUE!</v>
      </c>
      <c r="E28" s="726"/>
      <c r="F28" s="702" t="s">
        <v>26</v>
      </c>
      <c r="G28" s="740" t="s">
        <v>27</v>
      </c>
      <c r="H28" s="427">
        <v>1</v>
      </c>
      <c r="I28" s="428" t="str">
        <f>CONCATENATE($F$28,".",H28)</f>
        <v>G 1.2.1</v>
      </c>
      <c r="J28" s="429" t="str">
        <f>'G 1.2'!C7</f>
        <v>Zerschneidungswirkung</v>
      </c>
      <c r="K28" s="435"/>
      <c r="L28" s="435"/>
      <c r="M28" s="435"/>
      <c r="N28" s="511"/>
      <c r="O28" s="515"/>
      <c r="P28" s="196">
        <f>'G 1.2'!D7</f>
        <v>0</v>
      </c>
      <c r="Q28" s="104">
        <f t="shared" si="2"/>
        <v>-0.1</v>
      </c>
      <c r="R28" s="110" t="e">
        <f>IF(P28="X",'G 1.2'!F7,NA())</f>
        <v>#N/A</v>
      </c>
      <c r="S28" s="234">
        <f t="shared" si="3"/>
        <v>2</v>
      </c>
      <c r="T28" s="110" t="e">
        <f>IF(P28="X",'G 1.2'!E7,NA())</f>
        <v>#N/A</v>
      </c>
      <c r="U28" s="717" t="e">
        <f>IF(V28=W28,NA(),(_xlfn.IFNA(T28,0)+_xlfn.IFNA(T29,0)+_xlfn.IFNA(T30,0))/(W28-V28))</f>
        <v>#N/A</v>
      </c>
      <c r="V28" s="716">
        <f>COUNTIF(T28:T30,NA())</f>
        <v>3</v>
      </c>
      <c r="W28" s="716">
        <v>3</v>
      </c>
      <c r="X28" s="85">
        <f>IF(ISNA(R28),-0.1,IF(R28=0,0.1,R28))</f>
        <v>-0.1</v>
      </c>
      <c r="Y28" s="85">
        <f t="shared" si="4"/>
        <v>-0.1</v>
      </c>
      <c r="Z28" s="715"/>
      <c r="AB28" s="802"/>
      <c r="AC28" s="803"/>
      <c r="AD28" s="804"/>
    </row>
    <row r="29" spans="1:30" ht="15" customHeight="1" x14ac:dyDescent="0.3">
      <c r="A29" s="30"/>
      <c r="B29" s="774"/>
      <c r="C29" s="726"/>
      <c r="D29" s="726"/>
      <c r="E29" s="726"/>
      <c r="F29" s="703"/>
      <c r="G29" s="740"/>
      <c r="H29" s="408">
        <v>2</v>
      </c>
      <c r="I29" s="409" t="str">
        <f t="shared" ref="I29:I30" si="8">CONCATENATE($F$28,".",H29)</f>
        <v>G 1.2.2</v>
      </c>
      <c r="J29" s="410" t="str">
        <f>'G 1.2'!C8</f>
        <v>Öffentlicher Raum, Frei- und Erholungsräume</v>
      </c>
      <c r="K29" s="416"/>
      <c r="L29" s="416"/>
      <c r="M29" s="416"/>
      <c r="N29" s="507"/>
      <c r="O29" s="508"/>
      <c r="P29" s="191">
        <f>'G 1.2'!D8</f>
        <v>0</v>
      </c>
      <c r="Q29" s="106">
        <f t="shared" si="2"/>
        <v>-0.1</v>
      </c>
      <c r="R29" s="111" t="e">
        <f>IF(P29="X",'G 1.2'!F8,NA())</f>
        <v>#N/A</v>
      </c>
      <c r="S29" s="232">
        <f t="shared" si="3"/>
        <v>2</v>
      </c>
      <c r="T29" s="111" t="e">
        <f>IF(P29="X",'G 1.2'!E8,NA())</f>
        <v>#N/A</v>
      </c>
      <c r="U29" s="717"/>
      <c r="V29" s="716"/>
      <c r="W29" s="716"/>
      <c r="X29" s="85">
        <f t="shared" si="0"/>
        <v>-0.1</v>
      </c>
      <c r="Y29" s="85">
        <f t="shared" si="4"/>
        <v>-0.1</v>
      </c>
      <c r="Z29" s="715"/>
      <c r="AB29" s="799"/>
      <c r="AC29" s="800"/>
      <c r="AD29" s="801"/>
    </row>
    <row r="30" spans="1:30" ht="15" customHeight="1" x14ac:dyDescent="0.3">
      <c r="A30" s="30"/>
      <c r="B30" s="774"/>
      <c r="C30" s="726"/>
      <c r="D30" s="726"/>
      <c r="E30" s="726"/>
      <c r="F30" s="766"/>
      <c r="G30" s="740"/>
      <c r="H30" s="419">
        <v>3</v>
      </c>
      <c r="I30" s="420" t="str">
        <f t="shared" si="8"/>
        <v>G 1.2.3</v>
      </c>
      <c r="J30" s="421" t="str">
        <f>'G 1.2'!C9</f>
        <v>Aus- und Fernsicht</v>
      </c>
      <c r="K30" s="438"/>
      <c r="L30" s="438"/>
      <c r="M30" s="438"/>
      <c r="N30" s="509"/>
      <c r="O30" s="514"/>
      <c r="P30" s="192">
        <f>'G 1.2'!D9</f>
        <v>0</v>
      </c>
      <c r="Q30" s="105">
        <f t="shared" si="2"/>
        <v>-0.1</v>
      </c>
      <c r="R30" s="112" t="e">
        <f>IF(P30="X",'G 1.2'!F9,NA())</f>
        <v>#N/A</v>
      </c>
      <c r="S30" s="233">
        <f t="shared" si="3"/>
        <v>2</v>
      </c>
      <c r="T30" s="112" t="e">
        <f>IF(P30="X",'G 1.2'!E9,NA())</f>
        <v>#N/A</v>
      </c>
      <c r="U30" s="717"/>
      <c r="V30" s="716"/>
      <c r="W30" s="716"/>
      <c r="X30" s="85">
        <f t="shared" si="0"/>
        <v>-0.1</v>
      </c>
      <c r="Y30" s="85">
        <f t="shared" si="4"/>
        <v>-0.1</v>
      </c>
      <c r="Z30" s="715"/>
      <c r="AB30" s="805"/>
      <c r="AC30" s="806"/>
      <c r="AD30" s="807"/>
    </row>
    <row r="31" spans="1:30" ht="15" customHeight="1" x14ac:dyDescent="0.3">
      <c r="A31" s="30"/>
      <c r="B31" s="774"/>
      <c r="C31" s="726"/>
      <c r="D31" s="726"/>
      <c r="E31" s="726"/>
      <c r="F31" s="702" t="s">
        <v>28</v>
      </c>
      <c r="G31" s="740" t="s">
        <v>29</v>
      </c>
      <c r="H31" s="427">
        <v>1</v>
      </c>
      <c r="I31" s="428" t="str">
        <f>CONCATENATE($F$31,".",H31)</f>
        <v>G 1.3.1</v>
      </c>
      <c r="J31" s="429" t="str">
        <f>'G 1.3'!C7</f>
        <v>Barrierefreier Zugang</v>
      </c>
      <c r="K31" s="430"/>
      <c r="L31" s="430"/>
      <c r="M31" s="430"/>
      <c r="N31" s="511"/>
      <c r="O31" s="515"/>
      <c r="P31" s="196" t="str">
        <f>'G 1.3'!D7</f>
        <v>X</v>
      </c>
      <c r="Q31" s="104">
        <f t="shared" si="2"/>
        <v>0.1</v>
      </c>
      <c r="R31" s="110">
        <f>IF(P31="X",'G 1.3'!F7,NA())</f>
        <v>0</v>
      </c>
      <c r="S31" s="234" t="str">
        <f t="shared" si="3"/>
        <v/>
      </c>
      <c r="T31" s="110">
        <f>IF(P31="X",'G 1.3'!E7,NA())</f>
        <v>2</v>
      </c>
      <c r="U31" s="717">
        <f>IF(V31=W31,NA(),(_xlfn.IFNA(T31,0)+_xlfn.IFNA(T32,0)+_xlfn.IFNA(T33,0))/(W31-V31))</f>
        <v>1.5</v>
      </c>
      <c r="V31" s="716">
        <f>COUNTIF(T31:T33,NA())</f>
        <v>1</v>
      </c>
      <c r="W31" s="716">
        <v>3</v>
      </c>
      <c r="X31" s="85">
        <f t="shared" si="0"/>
        <v>0.1</v>
      </c>
      <c r="Y31" s="85">
        <f t="shared" si="4"/>
        <v>2</v>
      </c>
      <c r="Z31" s="715"/>
      <c r="AB31" s="808"/>
      <c r="AC31" s="809"/>
      <c r="AD31" s="810"/>
    </row>
    <row r="32" spans="1:30" ht="15" customHeight="1" x14ac:dyDescent="0.3">
      <c r="A32" s="30"/>
      <c r="B32" s="774"/>
      <c r="C32" s="726"/>
      <c r="D32" s="726"/>
      <c r="E32" s="726"/>
      <c r="F32" s="703"/>
      <c r="G32" s="740"/>
      <c r="H32" s="408">
        <v>2</v>
      </c>
      <c r="I32" s="409" t="str">
        <f t="shared" ref="I32:I33" si="9">CONCATENATE($F$31,".",H32)</f>
        <v>G 1.3.2</v>
      </c>
      <c r="J32" s="410" t="str">
        <f>'G 1.3'!C8</f>
        <v>Beschilderung</v>
      </c>
      <c r="K32" s="416"/>
      <c r="L32" s="416"/>
      <c r="M32" s="416"/>
      <c r="N32" s="507"/>
      <c r="O32" s="508"/>
      <c r="P32" s="191">
        <f>'G 1.3'!D8</f>
        <v>0</v>
      </c>
      <c r="Q32" s="106">
        <f t="shared" si="2"/>
        <v>-0.1</v>
      </c>
      <c r="R32" s="111" t="e">
        <f>IF(P32="X",'G 1.3'!F8,NA())</f>
        <v>#N/A</v>
      </c>
      <c r="S32" s="232">
        <f t="shared" si="3"/>
        <v>2</v>
      </c>
      <c r="T32" s="111" t="e">
        <f>IF(P32="X",'G 1.3'!E8,NA())</f>
        <v>#N/A</v>
      </c>
      <c r="U32" s="717"/>
      <c r="V32" s="716"/>
      <c r="W32" s="716"/>
      <c r="X32" s="85">
        <f t="shared" si="0"/>
        <v>-0.1</v>
      </c>
      <c r="Y32" s="85">
        <f t="shared" si="4"/>
        <v>-0.1</v>
      </c>
      <c r="Z32" s="715"/>
      <c r="AB32" s="805"/>
      <c r="AC32" s="806"/>
      <c r="AD32" s="807"/>
    </row>
    <row r="33" spans="1:30" ht="15" customHeight="1" x14ac:dyDescent="0.3">
      <c r="A33" s="30"/>
      <c r="B33" s="774"/>
      <c r="C33" s="726"/>
      <c r="D33" s="764"/>
      <c r="E33" s="764"/>
      <c r="F33" s="766"/>
      <c r="G33" s="740"/>
      <c r="H33" s="443">
        <v>3</v>
      </c>
      <c r="I33" s="444" t="str">
        <f t="shared" si="9"/>
        <v>G 1.3.3</v>
      </c>
      <c r="J33" s="444" t="str">
        <f>'G 1.3'!C9</f>
        <v>Aufenthaltsqualität im Umfeld der Infrastruktur</v>
      </c>
      <c r="K33" s="422"/>
      <c r="L33" s="422"/>
      <c r="M33" s="422"/>
      <c r="N33" s="509"/>
      <c r="O33" s="514"/>
      <c r="P33" s="192" t="str">
        <f>'G 1.3'!D9</f>
        <v>X</v>
      </c>
      <c r="Q33" s="105">
        <f t="shared" si="2"/>
        <v>1</v>
      </c>
      <c r="R33" s="112">
        <f>IF(P33="X",'G 1.3'!F9,NA())</f>
        <v>1</v>
      </c>
      <c r="S33" s="233" t="str">
        <f t="shared" si="3"/>
        <v/>
      </c>
      <c r="T33" s="112">
        <f>IF(P33="X",'G 1.3'!E9,NA())</f>
        <v>1</v>
      </c>
      <c r="U33" s="717"/>
      <c r="V33" s="716"/>
      <c r="W33" s="716"/>
      <c r="X33" s="85">
        <f t="shared" si="0"/>
        <v>1</v>
      </c>
      <c r="Y33" s="85">
        <f t="shared" si="4"/>
        <v>1</v>
      </c>
      <c r="Z33" s="715"/>
      <c r="AB33" s="793"/>
      <c r="AC33" s="794"/>
      <c r="AD33" s="795"/>
    </row>
    <row r="34" spans="1:30" ht="15" customHeight="1" x14ac:dyDescent="0.3">
      <c r="A34" s="30"/>
      <c r="B34" s="774"/>
      <c r="C34" s="726"/>
      <c r="D34" s="725" t="s">
        <v>10</v>
      </c>
      <c r="E34" s="725" t="s">
        <v>14</v>
      </c>
      <c r="F34" s="702" t="s">
        <v>30</v>
      </c>
      <c r="G34" s="740" t="s">
        <v>31</v>
      </c>
      <c r="H34" s="427">
        <v>1</v>
      </c>
      <c r="I34" s="428" t="str">
        <f>CONCATENATE($F$34,".",H34)</f>
        <v>G 2.1.1</v>
      </c>
      <c r="J34" s="429" t="str">
        <f>'G 2.1'!C7</f>
        <v>Stakeholder und Partizipation</v>
      </c>
      <c r="K34" s="430"/>
      <c r="L34" s="430"/>
      <c r="M34" s="430"/>
      <c r="N34" s="511"/>
      <c r="O34" s="515"/>
      <c r="P34" s="196" t="str">
        <f>'G 2.1'!D7</f>
        <v>X</v>
      </c>
      <c r="Q34" s="104">
        <f t="shared" si="2"/>
        <v>0.1</v>
      </c>
      <c r="R34" s="110">
        <f>IF(P34="X",'G 2.1'!F7,NA())</f>
        <v>0</v>
      </c>
      <c r="S34" s="234" t="str">
        <f t="shared" si="3"/>
        <v/>
      </c>
      <c r="T34" s="110">
        <f>IF(P34="X",'G 2.1'!E7,NA())</f>
        <v>1</v>
      </c>
      <c r="U34" s="717">
        <f>IF(V34=W34,NA(),(_xlfn.IFNA(T34,0)+_xlfn.IFNA(T35,0))/(W34-V34))</f>
        <v>1</v>
      </c>
      <c r="V34" s="716">
        <f>COUNTIF(T34:T35,NA())</f>
        <v>0</v>
      </c>
      <c r="W34" s="716">
        <v>2</v>
      </c>
      <c r="X34" s="85">
        <f t="shared" si="0"/>
        <v>0.1</v>
      </c>
      <c r="Y34" s="85">
        <f t="shared" si="4"/>
        <v>1</v>
      </c>
      <c r="Z34" s="715"/>
      <c r="AB34" s="808"/>
      <c r="AC34" s="809"/>
      <c r="AD34" s="810"/>
    </row>
    <row r="35" spans="1:30" ht="15" customHeight="1" x14ac:dyDescent="0.3">
      <c r="A35" s="30"/>
      <c r="B35" s="774"/>
      <c r="C35" s="726"/>
      <c r="D35" s="726"/>
      <c r="E35" s="726"/>
      <c r="F35" s="703"/>
      <c r="G35" s="740"/>
      <c r="H35" s="419">
        <v>2</v>
      </c>
      <c r="I35" s="420" t="str">
        <f t="shared" ref="I35" si="10">CONCATENATE($F$34,".",H35)</f>
        <v>G 2.1.2</v>
      </c>
      <c r="J35" s="421" t="str">
        <f>'G 2.1'!C8</f>
        <v>Kommunikation und Reklamationen</v>
      </c>
      <c r="K35" s="438"/>
      <c r="L35" s="438"/>
      <c r="M35" s="438"/>
      <c r="N35" s="509"/>
      <c r="O35" s="514"/>
      <c r="P35" s="192" t="str">
        <f>'G 2.1'!D8</f>
        <v>X</v>
      </c>
      <c r="Q35" s="105">
        <f t="shared" si="2"/>
        <v>1</v>
      </c>
      <c r="R35" s="112">
        <f>IF(P35="X",'G 2.1'!F8,NA())</f>
        <v>1</v>
      </c>
      <c r="S35" s="233" t="str">
        <f t="shared" si="3"/>
        <v/>
      </c>
      <c r="T35" s="112">
        <f>IF(P35="X",'G 2.1'!E8,NA())</f>
        <v>1</v>
      </c>
      <c r="U35" s="717"/>
      <c r="V35" s="716"/>
      <c r="W35" s="716"/>
      <c r="X35" s="85">
        <f t="shared" si="0"/>
        <v>1</v>
      </c>
      <c r="Y35" s="85">
        <f t="shared" si="4"/>
        <v>1</v>
      </c>
      <c r="Z35" s="715"/>
      <c r="AB35" s="805"/>
      <c r="AC35" s="806"/>
      <c r="AD35" s="807"/>
    </row>
    <row r="36" spans="1:30" ht="15" customHeight="1" x14ac:dyDescent="0.3">
      <c r="A36" s="30"/>
      <c r="B36" s="774"/>
      <c r="C36" s="726"/>
      <c r="D36" s="726"/>
      <c r="E36" s="726"/>
      <c r="F36" s="481" t="s">
        <v>32</v>
      </c>
      <c r="G36" s="485" t="s">
        <v>33</v>
      </c>
      <c r="H36" s="450">
        <v>1</v>
      </c>
      <c r="I36" s="451" t="str">
        <f>CONCATENATE($F$36,".",H36)</f>
        <v>G 2.2.1</v>
      </c>
      <c r="J36" s="452" t="str">
        <f>'G 2.2'!C7</f>
        <v>Sozialverträgliches Verhalten</v>
      </c>
      <c r="K36" s="453"/>
      <c r="L36" s="453"/>
      <c r="M36" s="453"/>
      <c r="N36" s="516"/>
      <c r="O36" s="517"/>
      <c r="P36" s="196" t="str">
        <f>'G 2.2'!D7</f>
        <v>X</v>
      </c>
      <c r="Q36" s="104">
        <f t="shared" si="2"/>
        <v>1</v>
      </c>
      <c r="R36" s="110">
        <f>IF(P36="X",'G 2.2'!F7,NA())</f>
        <v>1</v>
      </c>
      <c r="S36" s="234" t="str">
        <f t="shared" si="3"/>
        <v/>
      </c>
      <c r="T36" s="110">
        <f>IF(P36="X",'G 2.2'!E7,NA())</f>
        <v>1</v>
      </c>
      <c r="U36" s="484">
        <f>AVERAGE(T36:T36)</f>
        <v>1</v>
      </c>
      <c r="V36" s="483">
        <f>COUNTIF(T36,NA())</f>
        <v>0</v>
      </c>
      <c r="W36" s="483">
        <v>1</v>
      </c>
      <c r="X36" s="85">
        <f t="shared" si="0"/>
        <v>1</v>
      </c>
      <c r="Y36" s="85">
        <f t="shared" si="4"/>
        <v>1</v>
      </c>
      <c r="Z36" s="715"/>
      <c r="AB36" s="808"/>
      <c r="AC36" s="809"/>
      <c r="AD36" s="810"/>
    </row>
    <row r="37" spans="1:30" ht="15" customHeight="1" x14ac:dyDescent="0.3">
      <c r="A37" s="30"/>
      <c r="B37" s="774"/>
      <c r="C37" s="726"/>
      <c r="D37" s="726" t="e">
        <v>#VALUE!</v>
      </c>
      <c r="E37" s="726"/>
      <c r="F37" s="702" t="s">
        <v>34</v>
      </c>
      <c r="G37" s="740" t="s">
        <v>35</v>
      </c>
      <c r="H37" s="427">
        <v>1</v>
      </c>
      <c r="I37" s="428" t="str">
        <f>CONCATENATE($F$37,".",H37)</f>
        <v>G 2.3.1</v>
      </c>
      <c r="J37" s="429" t="str">
        <f>'G 2.3'!C7</f>
        <v>Rechtliche und normative Rahmenbedingungen</v>
      </c>
      <c r="K37" s="430"/>
      <c r="L37" s="430"/>
      <c r="M37" s="430"/>
      <c r="N37" s="511"/>
      <c r="O37" s="515"/>
      <c r="P37" s="196" t="str">
        <f>'G 2.3'!D7</f>
        <v>X</v>
      </c>
      <c r="Q37" s="104">
        <f t="shared" si="2"/>
        <v>1</v>
      </c>
      <c r="R37" s="110">
        <f>IF(P37="X",'G 2.3'!F7,NA())</f>
        <v>1</v>
      </c>
      <c r="S37" s="234" t="str">
        <f t="shared" si="3"/>
        <v/>
      </c>
      <c r="T37" s="110">
        <f>IF(P37="X",'G 2.3'!E7,NA())</f>
        <v>2</v>
      </c>
      <c r="U37" s="717">
        <f>IF(V37=W37,NA(),(_xlfn.IFNA(T37,0)+_xlfn.IFNA(T38,0))/(W37-V37))</f>
        <v>1.5</v>
      </c>
      <c r="V37" s="716">
        <f>COUNTIF(T37:T38,NA())</f>
        <v>0</v>
      </c>
      <c r="W37" s="716">
        <v>2</v>
      </c>
      <c r="X37" s="85">
        <f t="shared" si="0"/>
        <v>1</v>
      </c>
      <c r="Y37" s="85">
        <f t="shared" si="4"/>
        <v>2</v>
      </c>
      <c r="Z37" s="715"/>
      <c r="AB37" s="808"/>
      <c r="AC37" s="809"/>
      <c r="AD37" s="810"/>
    </row>
    <row r="38" spans="1:30" ht="15" customHeight="1" x14ac:dyDescent="0.3">
      <c r="A38" s="30"/>
      <c r="B38" s="774"/>
      <c r="C38" s="726"/>
      <c r="D38" s="726"/>
      <c r="E38" s="726"/>
      <c r="F38" s="703"/>
      <c r="G38" s="740"/>
      <c r="H38" s="450">
        <v>2</v>
      </c>
      <c r="I38" s="451" t="str">
        <f t="shared" ref="I38" si="11">CONCATENATE($F$37,".",H38)</f>
        <v>G 2.3.2</v>
      </c>
      <c r="J38" s="452" t="str">
        <f>'G 2.3'!C8</f>
        <v>Verfahren und Spezialbewilligungen</v>
      </c>
      <c r="K38" s="456"/>
      <c r="L38" s="456"/>
      <c r="M38" s="456"/>
      <c r="N38" s="516"/>
      <c r="O38" s="517"/>
      <c r="P38" s="192" t="str">
        <f>'G 2.3'!D8</f>
        <v>X</v>
      </c>
      <c r="Q38" s="105">
        <f t="shared" si="2"/>
        <v>0.1</v>
      </c>
      <c r="R38" s="112">
        <f>IF(P38="X",'G 2.3'!F8,NA())</f>
        <v>0</v>
      </c>
      <c r="S38" s="233" t="str">
        <f t="shared" si="3"/>
        <v/>
      </c>
      <c r="T38" s="112">
        <f>IF(P38="X",'G 2.3'!E8,NA())</f>
        <v>1</v>
      </c>
      <c r="U38" s="717"/>
      <c r="V38" s="716"/>
      <c r="W38" s="716"/>
      <c r="X38" s="85">
        <f t="shared" si="0"/>
        <v>0.1</v>
      </c>
      <c r="Y38" s="85">
        <f t="shared" si="4"/>
        <v>1</v>
      </c>
      <c r="Z38" s="715"/>
      <c r="AB38" s="805"/>
      <c r="AC38" s="806"/>
      <c r="AD38" s="807"/>
    </row>
    <row r="39" spans="1:30" ht="15" customHeight="1" x14ac:dyDescent="0.3">
      <c r="A39" s="30"/>
      <c r="B39" s="774"/>
      <c r="C39" s="726"/>
      <c r="D39" s="726"/>
      <c r="E39" s="726"/>
      <c r="F39" s="702" t="s">
        <v>36</v>
      </c>
      <c r="G39" s="740" t="s">
        <v>37</v>
      </c>
      <c r="H39" s="427">
        <v>1</v>
      </c>
      <c r="I39" s="428" t="str">
        <f>CONCATENATE($F$39,".",H39)</f>
        <v>G 2.4.1</v>
      </c>
      <c r="J39" s="429" t="str">
        <f>'G 2.4'!C7</f>
        <v>Grundversorgung und Suffizienz</v>
      </c>
      <c r="K39" s="430"/>
      <c r="L39" s="430"/>
      <c r="M39" s="430"/>
      <c r="N39" s="511"/>
      <c r="O39" s="515"/>
      <c r="P39" s="196">
        <f>'G 2.4'!D7</f>
        <v>0</v>
      </c>
      <c r="Q39" s="104">
        <f t="shared" si="2"/>
        <v>-0.1</v>
      </c>
      <c r="R39" s="110" t="e">
        <f>IF(P39="X",'G 2.4'!F7,NA())</f>
        <v>#N/A</v>
      </c>
      <c r="S39" s="234">
        <f t="shared" si="3"/>
        <v>2</v>
      </c>
      <c r="T39" s="110" t="e">
        <f>IF(P39="X",'G 2.4'!E7,NA())</f>
        <v>#N/A</v>
      </c>
      <c r="U39" s="717">
        <f>IF(V39=W39,NA(),(_xlfn.IFNA(T39,0)+_xlfn.IFNA(T40,0)+_xlfn.IFNA(T41,0)+_xlfn.IFNA(T42,0))/(W39-V39))</f>
        <v>1.5</v>
      </c>
      <c r="V39" s="716">
        <f>COUNTIF(T39:T42,NA())</f>
        <v>2</v>
      </c>
      <c r="W39" s="716">
        <v>4</v>
      </c>
      <c r="X39" s="85">
        <f t="shared" si="0"/>
        <v>-0.1</v>
      </c>
      <c r="Y39" s="85">
        <f t="shared" si="4"/>
        <v>-0.1</v>
      </c>
      <c r="Z39" s="715"/>
      <c r="AA39" s="355"/>
      <c r="AB39" s="808"/>
      <c r="AC39" s="809"/>
      <c r="AD39" s="810"/>
    </row>
    <row r="40" spans="1:30" ht="15" customHeight="1" x14ac:dyDescent="0.3">
      <c r="A40" s="30"/>
      <c r="B40" s="774"/>
      <c r="C40" s="726"/>
      <c r="D40" s="726"/>
      <c r="E40" s="726"/>
      <c r="F40" s="703"/>
      <c r="G40" s="740"/>
      <c r="H40" s="408">
        <v>2</v>
      </c>
      <c r="I40" s="409" t="str">
        <f t="shared" ref="I40:I41" si="12">CONCATENATE($F$39,".",H40)</f>
        <v>G 2.4.2</v>
      </c>
      <c r="J40" s="410" t="str">
        <f>'G 2.4'!C8</f>
        <v>Soziale und generationsbezogene Gerechtigkeit</v>
      </c>
      <c r="K40" s="411"/>
      <c r="L40" s="411"/>
      <c r="M40" s="411"/>
      <c r="N40" s="507"/>
      <c r="O40" s="508"/>
      <c r="P40" s="191" t="str">
        <f>'G 2.4'!D8</f>
        <v>X</v>
      </c>
      <c r="Q40" s="106">
        <f t="shared" si="2"/>
        <v>2</v>
      </c>
      <c r="R40" s="111">
        <f>IF(P40="X",'G 2.4'!F8,NA())</f>
        <v>2</v>
      </c>
      <c r="S40" s="232" t="str">
        <f t="shared" si="3"/>
        <v/>
      </c>
      <c r="T40" s="111">
        <f>IF(P40="X",'G 2.4'!E8,NA())</f>
        <v>1</v>
      </c>
      <c r="U40" s="717"/>
      <c r="V40" s="716"/>
      <c r="W40" s="716"/>
      <c r="X40" s="85">
        <f t="shared" si="0"/>
        <v>2</v>
      </c>
      <c r="Y40" s="85">
        <f t="shared" si="4"/>
        <v>1</v>
      </c>
      <c r="Z40" s="715"/>
      <c r="AA40" s="355"/>
      <c r="AB40" s="805"/>
      <c r="AC40" s="806"/>
      <c r="AD40" s="807"/>
    </row>
    <row r="41" spans="1:30" ht="15" customHeight="1" x14ac:dyDescent="0.3">
      <c r="A41" s="30"/>
      <c r="B41" s="774"/>
      <c r="C41" s="726"/>
      <c r="D41" s="726"/>
      <c r="E41" s="726"/>
      <c r="F41" s="703"/>
      <c r="G41" s="740"/>
      <c r="H41" s="408">
        <v>3</v>
      </c>
      <c r="I41" s="409" t="str">
        <f t="shared" si="12"/>
        <v>G 2.4.3</v>
      </c>
      <c r="J41" s="410" t="str">
        <f>'G 2.4'!C9</f>
        <v>Projektinterne Gerechtigkeit</v>
      </c>
      <c r="K41" s="416"/>
      <c r="L41" s="416"/>
      <c r="M41" s="416"/>
      <c r="N41" s="507"/>
      <c r="O41" s="508"/>
      <c r="P41" s="191">
        <f>'G 2.4'!D9</f>
        <v>0</v>
      </c>
      <c r="Q41" s="106">
        <f t="shared" si="2"/>
        <v>-0.1</v>
      </c>
      <c r="R41" s="111" t="e">
        <f>IF(P41="X",'G 2.4'!F9,NA())</f>
        <v>#N/A</v>
      </c>
      <c r="S41" s="232">
        <f t="shared" si="3"/>
        <v>2</v>
      </c>
      <c r="T41" s="111" t="e">
        <f>IF(P41="X",'G 2.4'!E9,NA())</f>
        <v>#N/A</v>
      </c>
      <c r="U41" s="717"/>
      <c r="V41" s="716"/>
      <c r="W41" s="716"/>
      <c r="X41" s="85">
        <f t="shared" si="0"/>
        <v>-0.1</v>
      </c>
      <c r="Y41" s="85">
        <f t="shared" si="4"/>
        <v>-0.1</v>
      </c>
      <c r="Z41" s="715"/>
      <c r="AB41" s="805"/>
      <c r="AC41" s="806"/>
      <c r="AD41" s="807"/>
    </row>
    <row r="42" spans="1:30" ht="15" customHeight="1" x14ac:dyDescent="0.3">
      <c r="A42" s="30"/>
      <c r="B42" s="774"/>
      <c r="C42" s="726"/>
      <c r="D42" s="764"/>
      <c r="E42" s="764"/>
      <c r="F42" s="766"/>
      <c r="G42" s="740"/>
      <c r="H42" s="419">
        <v>4</v>
      </c>
      <c r="I42" s="420" t="str">
        <f>CONCATENATE($F$39,".",H42)</f>
        <v>G 2.4.4</v>
      </c>
      <c r="J42" s="421" t="str">
        <f>'G 2.4'!C10</f>
        <v>Verantwortliche Beschaffung</v>
      </c>
      <c r="K42" s="422"/>
      <c r="L42" s="422"/>
      <c r="M42" s="422"/>
      <c r="N42" s="509"/>
      <c r="O42" s="514"/>
      <c r="P42" s="192" t="str">
        <f>'G 2.4'!D10</f>
        <v>X</v>
      </c>
      <c r="Q42" s="105">
        <f t="shared" si="2"/>
        <v>2</v>
      </c>
      <c r="R42" s="112">
        <f>IF(P42="X",'G 2.4'!F10,NA())</f>
        <v>2</v>
      </c>
      <c r="S42" s="233" t="str">
        <f t="shared" si="3"/>
        <v/>
      </c>
      <c r="T42" s="112">
        <f>IF(P42="X",'G 2.4'!E10,NA())</f>
        <v>2</v>
      </c>
      <c r="U42" s="717"/>
      <c r="V42" s="716"/>
      <c r="W42" s="716"/>
      <c r="X42" s="85">
        <f t="shared" si="0"/>
        <v>2</v>
      </c>
      <c r="Y42" s="85">
        <f t="shared" si="4"/>
        <v>2</v>
      </c>
      <c r="Z42" s="715"/>
      <c r="AB42" s="805"/>
      <c r="AC42" s="806"/>
      <c r="AD42" s="807"/>
    </row>
    <row r="43" spans="1:30" ht="15" customHeight="1" x14ac:dyDescent="0.3">
      <c r="A43" s="30"/>
      <c r="B43" s="774"/>
      <c r="C43" s="726"/>
      <c r="D43" s="725" t="s">
        <v>11</v>
      </c>
      <c r="E43" s="725" t="s">
        <v>144</v>
      </c>
      <c r="F43" s="702" t="s">
        <v>38</v>
      </c>
      <c r="G43" s="740" t="s">
        <v>143</v>
      </c>
      <c r="H43" s="427">
        <v>1</v>
      </c>
      <c r="I43" s="428" t="str">
        <f>CONCATENATE($F$43,".",H43)</f>
        <v>G 3.1.1</v>
      </c>
      <c r="J43" s="429" t="str">
        <f>'G 3.1'!C7</f>
        <v>Risiko- und Sicherheitsmanagement</v>
      </c>
      <c r="K43" s="435"/>
      <c r="L43" s="435"/>
      <c r="M43" s="435"/>
      <c r="N43" s="511"/>
      <c r="O43" s="515"/>
      <c r="P43" s="196" t="str">
        <f>'G 3.1'!D7</f>
        <v>X</v>
      </c>
      <c r="Q43" s="104">
        <f t="shared" si="2"/>
        <v>1</v>
      </c>
      <c r="R43" s="110">
        <f>IF(P43="X",'G 3.1'!F7,NA())</f>
        <v>1</v>
      </c>
      <c r="S43" s="234" t="str">
        <f t="shared" si="3"/>
        <v/>
      </c>
      <c r="T43" s="110">
        <f>IF(P43="X",'G 3.1'!E7,NA())</f>
        <v>1</v>
      </c>
      <c r="U43" s="717">
        <f>IF(V43=W43,NA(),(_xlfn.IFNA(T43,0)+_xlfn.IFNA(T44,0)+_xlfn.IFNA(T45,0))/(W43-V43))</f>
        <v>1</v>
      </c>
      <c r="V43" s="716">
        <f>COUNTIF(T43:T45,NA())</f>
        <v>2</v>
      </c>
      <c r="W43" s="716">
        <v>3</v>
      </c>
      <c r="X43" s="85">
        <f t="shared" si="0"/>
        <v>1</v>
      </c>
      <c r="Y43" s="85">
        <f t="shared" si="4"/>
        <v>1</v>
      </c>
      <c r="Z43" s="715"/>
      <c r="AB43" s="802"/>
      <c r="AC43" s="803"/>
      <c r="AD43" s="804"/>
    </row>
    <row r="44" spans="1:30" ht="15" customHeight="1" x14ac:dyDescent="0.3">
      <c r="A44" s="30"/>
      <c r="B44" s="774"/>
      <c r="C44" s="726"/>
      <c r="D44" s="726"/>
      <c r="E44" s="726"/>
      <c r="F44" s="703"/>
      <c r="G44" s="740"/>
      <c r="H44" s="408">
        <v>2</v>
      </c>
      <c r="I44" s="409" t="str">
        <f t="shared" ref="I44:I45" si="13">CONCATENATE($F$43,".",H44)</f>
        <v>G 3.1.2</v>
      </c>
      <c r="J44" s="410" t="str">
        <f>'G 3.1'!C8</f>
        <v>Resilienz und Zuverlässigkeit</v>
      </c>
      <c r="K44" s="416"/>
      <c r="L44" s="416"/>
      <c r="M44" s="416"/>
      <c r="N44" s="507"/>
      <c r="O44" s="508"/>
      <c r="P44" s="191">
        <f>'G 3.1'!D8</f>
        <v>0</v>
      </c>
      <c r="Q44" s="106">
        <f t="shared" si="2"/>
        <v>-0.1</v>
      </c>
      <c r="R44" s="111" t="e">
        <f>IF(P44="X",'G 3.1'!F8,NA())</f>
        <v>#N/A</v>
      </c>
      <c r="S44" s="232">
        <f t="shared" si="3"/>
        <v>2</v>
      </c>
      <c r="T44" s="111" t="e">
        <f>IF(P44="X",'G 3.1'!E8,NA())</f>
        <v>#N/A</v>
      </c>
      <c r="U44" s="717"/>
      <c r="V44" s="716"/>
      <c r="W44" s="716"/>
      <c r="X44" s="85">
        <f t="shared" si="0"/>
        <v>-0.1</v>
      </c>
      <c r="Y44" s="85">
        <f t="shared" si="4"/>
        <v>-0.1</v>
      </c>
      <c r="Z44" s="715"/>
      <c r="AB44" s="799"/>
      <c r="AC44" s="800"/>
      <c r="AD44" s="801"/>
    </row>
    <row r="45" spans="1:30" ht="15" customHeight="1" x14ac:dyDescent="0.3">
      <c r="A45" s="30"/>
      <c r="B45" s="774"/>
      <c r="C45" s="726"/>
      <c r="D45" s="726"/>
      <c r="E45" s="726"/>
      <c r="F45" s="766"/>
      <c r="G45" s="740"/>
      <c r="H45" s="419">
        <v>3</v>
      </c>
      <c r="I45" s="420" t="str">
        <f t="shared" si="13"/>
        <v>G 3.1.3</v>
      </c>
      <c r="J45" s="421" t="str">
        <f>'G 3.1'!C9</f>
        <v>Notfallszenarien</v>
      </c>
      <c r="K45" s="422"/>
      <c r="L45" s="422"/>
      <c r="M45" s="422"/>
      <c r="N45" s="509"/>
      <c r="O45" s="514"/>
      <c r="P45" s="192">
        <f>'G 3.1'!D9</f>
        <v>0</v>
      </c>
      <c r="Q45" s="105">
        <f t="shared" si="2"/>
        <v>-0.1</v>
      </c>
      <c r="R45" s="112" t="e">
        <f>IF(P45="X",'G 3.1'!F9,NA())</f>
        <v>#N/A</v>
      </c>
      <c r="S45" s="233">
        <f t="shared" si="3"/>
        <v>2</v>
      </c>
      <c r="T45" s="112" t="e">
        <f>IF(P45="X",'G 3.1'!E9,NA())</f>
        <v>#N/A</v>
      </c>
      <c r="U45" s="717"/>
      <c r="V45" s="716"/>
      <c r="W45" s="716"/>
      <c r="X45" s="85">
        <f t="shared" si="0"/>
        <v>-0.1</v>
      </c>
      <c r="Y45" s="85">
        <f t="shared" si="4"/>
        <v>-0.1</v>
      </c>
      <c r="Z45" s="715"/>
      <c r="AB45" s="793"/>
      <c r="AC45" s="794"/>
      <c r="AD45" s="795"/>
    </row>
    <row r="46" spans="1:30" ht="15.6" customHeight="1" x14ac:dyDescent="0.3">
      <c r="A46" s="30"/>
      <c r="B46" s="774"/>
      <c r="C46" s="726"/>
      <c r="D46" s="726"/>
      <c r="E46" s="726"/>
      <c r="F46" s="702" t="s">
        <v>39</v>
      </c>
      <c r="G46" s="740" t="s">
        <v>40</v>
      </c>
      <c r="H46" s="427">
        <v>1</v>
      </c>
      <c r="I46" s="428" t="str">
        <f>CONCATENATE($F$46,".",H46)</f>
        <v>G 3.2.1</v>
      </c>
      <c r="J46" s="429" t="str">
        <f>'G 3.2'!C7</f>
        <v>Widerstandsfähigkeit der Anlagen/Infrastrukturen</v>
      </c>
      <c r="K46" s="435"/>
      <c r="L46" s="435"/>
      <c r="M46" s="435"/>
      <c r="N46" s="511"/>
      <c r="O46" s="515"/>
      <c r="P46" s="196">
        <f>'G 3.2'!D7</f>
        <v>0</v>
      </c>
      <c r="Q46" s="104">
        <f t="shared" si="2"/>
        <v>-0.1</v>
      </c>
      <c r="R46" s="110" t="e">
        <f>IF(P46="X",'G 3.2'!F7,NA())</f>
        <v>#N/A</v>
      </c>
      <c r="S46" s="234">
        <f t="shared" si="3"/>
        <v>2</v>
      </c>
      <c r="T46" s="110" t="e">
        <f>IF(P46="X",'G 3.2'!E7,NA())</f>
        <v>#N/A</v>
      </c>
      <c r="U46" s="717" t="e">
        <f>IF(V46=W46,NA(),(_xlfn.IFNA(T46,0)+_xlfn.IFNA(T47,0))/(W46-V46))</f>
        <v>#N/A</v>
      </c>
      <c r="V46" s="716">
        <f>COUNTIF(T46:T47,NA())</f>
        <v>2</v>
      </c>
      <c r="W46" s="716">
        <v>2</v>
      </c>
      <c r="X46" s="85">
        <f t="shared" si="0"/>
        <v>-0.1</v>
      </c>
      <c r="Y46" s="85">
        <f t="shared" si="4"/>
        <v>-0.1</v>
      </c>
      <c r="Z46" s="715"/>
      <c r="AB46" s="802"/>
      <c r="AC46" s="803"/>
      <c r="AD46" s="804"/>
    </row>
    <row r="47" spans="1:30" ht="15" customHeight="1" thickBot="1" x14ac:dyDescent="0.35">
      <c r="A47" s="30"/>
      <c r="B47" s="775"/>
      <c r="C47" s="727"/>
      <c r="D47" s="727"/>
      <c r="E47" s="727"/>
      <c r="F47" s="704"/>
      <c r="G47" s="763"/>
      <c r="H47" s="419">
        <v>2</v>
      </c>
      <c r="I47" s="420" t="str">
        <f>CONCATENATE($F$46,".",H47)</f>
        <v>G 3.2.2</v>
      </c>
      <c r="J47" s="421" t="str">
        <f>'G 3.2'!C8</f>
        <v>Sicherheitsempfinden</v>
      </c>
      <c r="K47" s="422"/>
      <c r="L47" s="422"/>
      <c r="M47" s="422"/>
      <c r="N47" s="509"/>
      <c r="O47" s="514"/>
      <c r="P47" s="191">
        <f>'G 3.2'!D8</f>
        <v>0</v>
      </c>
      <c r="Q47" s="106">
        <f t="shared" si="2"/>
        <v>-0.1</v>
      </c>
      <c r="R47" s="111" t="e">
        <f>IF(P47="X",'G 3.2'!F8,NA())</f>
        <v>#N/A</v>
      </c>
      <c r="S47" s="232">
        <f t="shared" si="3"/>
        <v>2</v>
      </c>
      <c r="T47" s="111" t="e">
        <f>IF(P47="X",'G 3.2'!E8,NA())</f>
        <v>#N/A</v>
      </c>
      <c r="U47" s="717"/>
      <c r="V47" s="716"/>
      <c r="W47" s="716"/>
      <c r="X47" s="85">
        <f t="shared" si="0"/>
        <v>-0.1</v>
      </c>
      <c r="Y47" s="85">
        <f t="shared" si="4"/>
        <v>-0.1</v>
      </c>
      <c r="Z47" s="715"/>
      <c r="AB47" s="793"/>
      <c r="AC47" s="794"/>
      <c r="AD47" s="795"/>
    </row>
    <row r="48" spans="1:30" ht="15" customHeight="1" collapsed="1" x14ac:dyDescent="0.3">
      <c r="A48" s="30"/>
      <c r="B48" s="776" t="s">
        <v>3</v>
      </c>
      <c r="C48" s="741" t="s">
        <v>4</v>
      </c>
      <c r="D48" s="741" t="s">
        <v>8</v>
      </c>
      <c r="E48" s="741" t="s">
        <v>356</v>
      </c>
      <c r="F48" s="752" t="s">
        <v>41</v>
      </c>
      <c r="G48" s="754" t="s">
        <v>42</v>
      </c>
      <c r="H48" s="427">
        <v>1</v>
      </c>
      <c r="I48" s="428" t="str">
        <f>CONCATENATE($F$48,".",H48)</f>
        <v>W 1.1.1</v>
      </c>
      <c r="J48" s="429" t="str">
        <f>'W 1.1'!C7</f>
        <v>Lebenszykluskosten</v>
      </c>
      <c r="K48" s="435"/>
      <c r="L48" s="435"/>
      <c r="M48" s="435"/>
      <c r="N48" s="511"/>
      <c r="O48" s="515"/>
      <c r="P48" s="190" t="str">
        <f>'W 1.1'!D7</f>
        <v>X</v>
      </c>
      <c r="Q48" s="200">
        <f t="shared" si="2"/>
        <v>1</v>
      </c>
      <c r="R48" s="201">
        <f>IF(P48="X",'W 1.1'!F7,NA())</f>
        <v>1</v>
      </c>
      <c r="S48" s="231" t="str">
        <f t="shared" si="3"/>
        <v/>
      </c>
      <c r="T48" s="201">
        <f>IF(P48="X",'W 1.1'!E7,NA())</f>
        <v>2</v>
      </c>
      <c r="U48" s="717">
        <f>IF(V48=W48,NA(),(_xlfn.IFNA(T48,0)+_xlfn.IFNA(T49,0)+_xlfn.IFNA(T50,0))/(W48-V48))</f>
        <v>2</v>
      </c>
      <c r="V48" s="716">
        <f>COUNTIF(T48:T50,NA())</f>
        <v>1</v>
      </c>
      <c r="W48" s="716">
        <v>3</v>
      </c>
      <c r="X48" s="85">
        <f t="shared" si="0"/>
        <v>1</v>
      </c>
      <c r="Y48" s="85">
        <f t="shared" si="4"/>
        <v>2</v>
      </c>
      <c r="Z48" s="715">
        <f>(_xlfn.IFNA(T48,0)+_xlfn.IFNA(T49,0)+_xlfn.IFNA(T50,0)+_xlfn.IFNA(T51,0)+_xlfn.IFNA(T52,0)+_xlfn.IFNA(T53,0)+_xlfn.IFNA(T54,0)+_xlfn.IFNA(T55,0)+_xlfn.IFNA(T56,0)+_xlfn.IFNA(T57,0)+_xlfn.IFNA(T58,0)+_xlfn.IFNA(T59,0)+_xlfn.IFNA(T60,0)+_xlfn.IFNA(T61,0)+_xlfn.IFNA(T62,0)+_xlfn.IFNA(T63,0)+_xlfn.IFNA(T64,0))/(ROWS(T48:T64)-SUM(V48:V64))</f>
        <v>1.5</v>
      </c>
      <c r="AB48" s="802"/>
      <c r="AC48" s="803"/>
      <c r="AD48" s="804"/>
    </row>
    <row r="49" spans="1:30" ht="15" customHeight="1" x14ac:dyDescent="0.3">
      <c r="A49" s="30"/>
      <c r="B49" s="721"/>
      <c r="C49" s="723"/>
      <c r="D49" s="723"/>
      <c r="E49" s="723"/>
      <c r="F49" s="718"/>
      <c r="G49" s="740"/>
      <c r="H49" s="408">
        <v>2</v>
      </c>
      <c r="I49" s="409" t="str">
        <f>CONCATENATE($F$48,".",H49)</f>
        <v>W 1.1.2</v>
      </c>
      <c r="J49" s="410" t="str">
        <f>'W 1.1'!C8</f>
        <v>Überwachung und Unterhalt</v>
      </c>
      <c r="K49" s="416"/>
      <c r="L49" s="416"/>
      <c r="M49" s="416"/>
      <c r="N49" s="507"/>
      <c r="O49" s="508"/>
      <c r="P49" s="191" t="str">
        <f>'W 1.1'!D8</f>
        <v>X</v>
      </c>
      <c r="Q49" s="106">
        <f t="shared" si="2"/>
        <v>2</v>
      </c>
      <c r="R49" s="111">
        <f>IF(P49="X",'W 1.1'!F8,NA())</f>
        <v>2</v>
      </c>
      <c r="S49" s="232" t="str">
        <f t="shared" si="3"/>
        <v/>
      </c>
      <c r="T49" s="111">
        <f>IF(P49="X",'W 1.1'!E8,NA())</f>
        <v>2</v>
      </c>
      <c r="U49" s="717"/>
      <c r="V49" s="716"/>
      <c r="W49" s="716"/>
      <c r="X49" s="85">
        <f t="shared" si="0"/>
        <v>2</v>
      </c>
      <c r="Y49" s="85">
        <f t="shared" si="4"/>
        <v>2</v>
      </c>
      <c r="Z49" s="715"/>
      <c r="AB49" s="799"/>
      <c r="AC49" s="800"/>
      <c r="AD49" s="801"/>
    </row>
    <row r="50" spans="1:30" ht="15" customHeight="1" x14ac:dyDescent="0.3">
      <c r="A50" s="30"/>
      <c r="B50" s="721"/>
      <c r="C50" s="723"/>
      <c r="D50" s="723"/>
      <c r="E50" s="723"/>
      <c r="F50" s="719"/>
      <c r="G50" s="740"/>
      <c r="H50" s="419">
        <v>3</v>
      </c>
      <c r="I50" s="420" t="str">
        <f>CONCATENATE($F$48,".",H50)</f>
        <v>W 1.1.3</v>
      </c>
      <c r="J50" s="421" t="str">
        <f>'W 1.1'!C9</f>
        <v>Kostenbasierende Risikoanalyse</v>
      </c>
      <c r="K50" s="422"/>
      <c r="L50" s="422"/>
      <c r="M50" s="422"/>
      <c r="N50" s="509"/>
      <c r="O50" s="514"/>
      <c r="P50" s="192">
        <f>'W 1.1'!D9</f>
        <v>0</v>
      </c>
      <c r="Q50" s="105">
        <f t="shared" si="2"/>
        <v>-0.1</v>
      </c>
      <c r="R50" s="112" t="e">
        <f>IF(P50="X",'W 1.1'!F9,NA())</f>
        <v>#N/A</v>
      </c>
      <c r="S50" s="233">
        <f t="shared" si="3"/>
        <v>2</v>
      </c>
      <c r="T50" s="112" t="e">
        <f>IF(P50="X",'W 1.1'!E9,NA())</f>
        <v>#N/A</v>
      </c>
      <c r="U50" s="717"/>
      <c r="V50" s="716"/>
      <c r="W50" s="716"/>
      <c r="X50" s="85">
        <f t="shared" si="0"/>
        <v>-0.1</v>
      </c>
      <c r="Y50" s="85">
        <f t="shared" si="4"/>
        <v>-0.1</v>
      </c>
      <c r="Z50" s="715"/>
      <c r="AB50" s="793"/>
      <c r="AC50" s="794"/>
      <c r="AD50" s="795"/>
    </row>
    <row r="51" spans="1:30" x14ac:dyDescent="0.3">
      <c r="A51" s="30"/>
      <c r="B51" s="721"/>
      <c r="C51" s="723"/>
      <c r="D51" s="723"/>
      <c r="E51" s="723"/>
      <c r="F51" s="770" t="s">
        <v>43</v>
      </c>
      <c r="G51" s="740" t="s">
        <v>136</v>
      </c>
      <c r="H51" s="427">
        <v>1</v>
      </c>
      <c r="I51" s="428" t="str">
        <f>CONCATENATE($F$51,".",H51)</f>
        <v>W 1.2.1</v>
      </c>
      <c r="J51" s="429" t="str">
        <f>'W 1.2'!C7</f>
        <v>Nutzungsflexibilität und Anpassungsfähigkeit</v>
      </c>
      <c r="K51" s="435"/>
      <c r="L51" s="435"/>
      <c r="M51" s="435"/>
      <c r="N51" s="511"/>
      <c r="O51" s="515"/>
      <c r="P51" s="196">
        <f>'W 1.2'!D7</f>
        <v>0</v>
      </c>
      <c r="Q51" s="104">
        <f t="shared" si="2"/>
        <v>-0.1</v>
      </c>
      <c r="R51" s="110" t="e">
        <f>IF(P51="X",'W 1.2'!F7,NA())</f>
        <v>#N/A</v>
      </c>
      <c r="S51" s="234">
        <f t="shared" si="3"/>
        <v>2</v>
      </c>
      <c r="T51" s="110" t="e">
        <f>IF(P51="X",'W 1.2'!E7,NA())</f>
        <v>#N/A</v>
      </c>
      <c r="U51" s="717">
        <f>IF(V51=W51,NA(),(_xlfn.IFNA(T51,0)+_xlfn.IFNA(T52,0))/(W51-V51))</f>
        <v>1</v>
      </c>
      <c r="V51" s="716">
        <f>COUNTIF(T51:T52,NA())</f>
        <v>1</v>
      </c>
      <c r="W51" s="716">
        <v>2</v>
      </c>
      <c r="X51" s="85">
        <f t="shared" si="0"/>
        <v>-0.1</v>
      </c>
      <c r="Y51" s="85">
        <f t="shared" si="4"/>
        <v>-0.1</v>
      </c>
      <c r="Z51" s="715"/>
      <c r="AB51" s="808"/>
      <c r="AC51" s="809"/>
      <c r="AD51" s="810"/>
    </row>
    <row r="52" spans="1:30" x14ac:dyDescent="0.3">
      <c r="A52" s="30"/>
      <c r="B52" s="721"/>
      <c r="C52" s="723"/>
      <c r="D52" s="724"/>
      <c r="E52" s="724"/>
      <c r="F52" s="719"/>
      <c r="G52" s="740"/>
      <c r="H52" s="419">
        <v>2</v>
      </c>
      <c r="I52" s="420" t="str">
        <f>CONCATENATE($F$51,".",H52)</f>
        <v>W 1.2.2</v>
      </c>
      <c r="J52" s="421" t="str">
        <f>'W 1.2'!C8</f>
        <v>Einfache Erhaltung und Rückbau</v>
      </c>
      <c r="K52" s="422"/>
      <c r="L52" s="422"/>
      <c r="M52" s="422"/>
      <c r="N52" s="509"/>
      <c r="O52" s="514"/>
      <c r="P52" s="192" t="str">
        <f>'W 1.2'!D8</f>
        <v>X</v>
      </c>
      <c r="Q52" s="105">
        <f t="shared" si="2"/>
        <v>2</v>
      </c>
      <c r="R52" s="112">
        <f>IF(P52="X",'W 1.2'!F8,NA())</f>
        <v>2</v>
      </c>
      <c r="S52" s="233" t="str">
        <f t="shared" si="3"/>
        <v/>
      </c>
      <c r="T52" s="112">
        <f>IF(P52="X",'W 1.2'!E8,NA())</f>
        <v>1</v>
      </c>
      <c r="U52" s="717"/>
      <c r="V52" s="716"/>
      <c r="W52" s="716"/>
      <c r="X52" s="85">
        <f t="shared" si="0"/>
        <v>2</v>
      </c>
      <c r="Y52" s="85">
        <f t="shared" si="4"/>
        <v>1</v>
      </c>
      <c r="Z52" s="715"/>
      <c r="AB52" s="805"/>
      <c r="AC52" s="806"/>
      <c r="AD52" s="807"/>
    </row>
    <row r="53" spans="1:30" ht="15" customHeight="1" x14ac:dyDescent="0.3">
      <c r="A53" s="30"/>
      <c r="B53" s="721"/>
      <c r="C53" s="723"/>
      <c r="D53" s="768" t="s">
        <v>12</v>
      </c>
      <c r="E53" s="768" t="s">
        <v>357</v>
      </c>
      <c r="F53" s="770" t="s">
        <v>44</v>
      </c>
      <c r="G53" s="740" t="s">
        <v>45</v>
      </c>
      <c r="H53" s="427">
        <v>1</v>
      </c>
      <c r="I53" s="428" t="str">
        <f>CONCATENATE($F$53,".",H53)</f>
        <v>W 2.1.1</v>
      </c>
      <c r="J53" s="429" t="str">
        <f>'W 2.1'!C7</f>
        <v xml:space="preserve">Volkswirtschaftliche Kosten-Nutzen Analyse </v>
      </c>
      <c r="K53" s="430"/>
      <c r="L53" s="430"/>
      <c r="M53" s="430"/>
      <c r="N53" s="511"/>
      <c r="O53" s="515"/>
      <c r="P53" s="196">
        <f>'W 2.1'!D7</f>
        <v>0</v>
      </c>
      <c r="Q53" s="104">
        <f t="shared" si="2"/>
        <v>-0.1</v>
      </c>
      <c r="R53" s="110" t="e">
        <f>IF(P53="X",'W 2.1'!F7,NA())</f>
        <v>#N/A</v>
      </c>
      <c r="S53" s="234">
        <f t="shared" si="3"/>
        <v>2</v>
      </c>
      <c r="T53" s="110" t="e">
        <f>IF(P53="X",'W 2.1'!E7,NA())</f>
        <v>#N/A</v>
      </c>
      <c r="U53" s="717" t="e">
        <f>IF(V53=W53,NA(),(_xlfn.IFNA(T53,0)+_xlfn.IFNA(T54,0)+_xlfn.IFNA(T55,0))/(W53-V53))</f>
        <v>#N/A</v>
      </c>
      <c r="V53" s="716">
        <f>COUNTIF(T53:T55,NA())</f>
        <v>3</v>
      </c>
      <c r="W53" s="716">
        <v>3</v>
      </c>
      <c r="X53" s="85">
        <f t="shared" si="0"/>
        <v>-0.1</v>
      </c>
      <c r="Y53" s="85">
        <f t="shared" si="4"/>
        <v>-0.1</v>
      </c>
      <c r="Z53" s="715"/>
      <c r="AB53" s="808"/>
      <c r="AC53" s="809"/>
      <c r="AD53" s="810"/>
    </row>
    <row r="54" spans="1:30" ht="15" customHeight="1" x14ac:dyDescent="0.3">
      <c r="A54" s="30"/>
      <c r="B54" s="721"/>
      <c r="C54" s="723"/>
      <c r="D54" s="723"/>
      <c r="E54" s="723"/>
      <c r="F54" s="718"/>
      <c r="G54" s="740"/>
      <c r="H54" s="408">
        <v>2</v>
      </c>
      <c r="I54" s="409" t="str">
        <f>CONCATENATE($F$53,".",H54)</f>
        <v>W 2.1.2</v>
      </c>
      <c r="J54" s="410" t="str">
        <f>'W 2.1'!C8</f>
        <v>Monitoringkonzept</v>
      </c>
      <c r="K54" s="411"/>
      <c r="L54" s="411"/>
      <c r="M54" s="411"/>
      <c r="N54" s="507"/>
      <c r="O54" s="508"/>
      <c r="P54" s="191">
        <f>'W 2.1'!D8</f>
        <v>0</v>
      </c>
      <c r="Q54" s="106">
        <f t="shared" si="2"/>
        <v>-0.1</v>
      </c>
      <c r="R54" s="111" t="e">
        <f>IF(P54="X",'W 2.1'!F8,NA())</f>
        <v>#N/A</v>
      </c>
      <c r="S54" s="232">
        <f t="shared" si="3"/>
        <v>2</v>
      </c>
      <c r="T54" s="111" t="e">
        <f>IF(P54="X",'W 2.1'!E8,NA())</f>
        <v>#N/A</v>
      </c>
      <c r="U54" s="717"/>
      <c r="V54" s="716"/>
      <c r="W54" s="716"/>
      <c r="X54" s="85">
        <f t="shared" si="0"/>
        <v>-0.1</v>
      </c>
      <c r="Y54" s="85">
        <f t="shared" si="4"/>
        <v>-0.1</v>
      </c>
      <c r="Z54" s="715"/>
      <c r="AB54" s="805"/>
      <c r="AC54" s="806"/>
      <c r="AD54" s="807"/>
    </row>
    <row r="55" spans="1:30" ht="15" customHeight="1" x14ac:dyDescent="0.3">
      <c r="A55" s="30"/>
      <c r="B55" s="721"/>
      <c r="C55" s="723"/>
      <c r="D55" s="723"/>
      <c r="E55" s="723"/>
      <c r="F55" s="719"/>
      <c r="G55" s="740"/>
      <c r="H55" s="419">
        <v>3</v>
      </c>
      <c r="I55" s="420" t="str">
        <f>CONCATENATE($F$53,".",H55)</f>
        <v>W 2.1.3</v>
      </c>
      <c r="J55" s="421" t="str">
        <f>'W 2.1'!C9</f>
        <v>Synergieeffekte</v>
      </c>
      <c r="K55" s="438"/>
      <c r="L55" s="438"/>
      <c r="M55" s="438"/>
      <c r="N55" s="509"/>
      <c r="O55" s="514"/>
      <c r="P55" s="192">
        <f>'W 2.1'!D9</f>
        <v>0</v>
      </c>
      <c r="Q55" s="105">
        <f t="shared" si="2"/>
        <v>-0.1</v>
      </c>
      <c r="R55" s="112" t="e">
        <f>IF(P55="X",'W 2.1'!F9,NA())</f>
        <v>#N/A</v>
      </c>
      <c r="S55" s="233">
        <f t="shared" si="3"/>
        <v>2</v>
      </c>
      <c r="T55" s="112" t="e">
        <f>IF(P55="X",'W 2.1'!E9,NA())</f>
        <v>#N/A</v>
      </c>
      <c r="U55" s="717"/>
      <c r="V55" s="716"/>
      <c r="W55" s="716"/>
      <c r="X55" s="85">
        <f t="shared" si="0"/>
        <v>-0.1</v>
      </c>
      <c r="Y55" s="85">
        <f t="shared" si="4"/>
        <v>-0.1</v>
      </c>
      <c r="Z55" s="715"/>
      <c r="AB55" s="805"/>
      <c r="AC55" s="806"/>
      <c r="AD55" s="807"/>
    </row>
    <row r="56" spans="1:30" ht="15" customHeight="1" x14ac:dyDescent="0.3">
      <c r="A56" s="30"/>
      <c r="B56" s="721"/>
      <c r="C56" s="723"/>
      <c r="D56" s="723"/>
      <c r="E56" s="723"/>
      <c r="F56" s="770" t="s">
        <v>46</v>
      </c>
      <c r="G56" s="740" t="s">
        <v>47</v>
      </c>
      <c r="H56" s="427">
        <v>1</v>
      </c>
      <c r="I56" s="428" t="str">
        <f>CONCATENATE($F$56,".",H56)</f>
        <v>W 2.2.1</v>
      </c>
      <c r="J56" s="429" t="str">
        <f>'W 2.2'!C7</f>
        <v xml:space="preserve">Regional verfügbare Rohstoffe </v>
      </c>
      <c r="K56" s="435"/>
      <c r="L56" s="435"/>
      <c r="M56" s="435"/>
      <c r="N56" s="511"/>
      <c r="O56" s="515"/>
      <c r="P56" s="196">
        <f>'W 2.2'!D7</f>
        <v>0</v>
      </c>
      <c r="Q56" s="104">
        <f t="shared" si="2"/>
        <v>-0.1</v>
      </c>
      <c r="R56" s="110" t="e">
        <f>IF(P56="X",'W 2.2'!F7,NA())</f>
        <v>#N/A</v>
      </c>
      <c r="S56" s="234">
        <f t="shared" si="3"/>
        <v>2</v>
      </c>
      <c r="T56" s="110" t="e">
        <f>IF(P56="X",'W 2.2'!E7,NA())</f>
        <v>#N/A</v>
      </c>
      <c r="U56" s="717">
        <f>IF(V56=W56,NA(),(_xlfn.IFNA(T56,0)+_xlfn.IFNA(T57,0)+_xlfn.IFNA(T58,0)+_xlfn.IFNA(T59,0))/(W56-V56))</f>
        <v>1</v>
      </c>
      <c r="V56" s="716">
        <f>COUNTIF(T56:T59,NA())</f>
        <v>3</v>
      </c>
      <c r="W56" s="716">
        <v>4</v>
      </c>
      <c r="X56" s="85">
        <f t="shared" si="0"/>
        <v>-0.1</v>
      </c>
      <c r="Y56" s="85">
        <f t="shared" si="4"/>
        <v>-0.1</v>
      </c>
      <c r="Z56" s="715"/>
      <c r="AB56" s="808"/>
      <c r="AC56" s="809"/>
      <c r="AD56" s="810"/>
    </row>
    <row r="57" spans="1:30" ht="15.95" customHeight="1" x14ac:dyDescent="0.3">
      <c r="A57" s="30"/>
      <c r="B57" s="721"/>
      <c r="C57" s="723"/>
      <c r="D57" s="723"/>
      <c r="E57" s="723"/>
      <c r="F57" s="718"/>
      <c r="G57" s="740"/>
      <c r="H57" s="408">
        <v>2</v>
      </c>
      <c r="I57" s="409" t="str">
        <f>CONCATENATE($F$56,".",H57)</f>
        <v>W 2.2.2</v>
      </c>
      <c r="J57" s="410" t="str">
        <f>'W 2.2'!C8</f>
        <v>Regional verfügbare personelle Ressourcen und Kompetenzen</v>
      </c>
      <c r="K57" s="416"/>
      <c r="L57" s="416"/>
      <c r="M57" s="416"/>
      <c r="N57" s="507"/>
      <c r="O57" s="508"/>
      <c r="P57" s="191">
        <f>'W 2.2'!D8</f>
        <v>0</v>
      </c>
      <c r="Q57" s="106">
        <f t="shared" si="2"/>
        <v>-0.1</v>
      </c>
      <c r="R57" s="111" t="e">
        <f>IF(P57="X",'W 2.2'!F8,NA())</f>
        <v>#N/A</v>
      </c>
      <c r="S57" s="232">
        <f t="shared" si="3"/>
        <v>2</v>
      </c>
      <c r="T57" s="111" t="e">
        <f>IF(P57="X",'W 2.2'!E8,NA())</f>
        <v>#N/A</v>
      </c>
      <c r="U57" s="717"/>
      <c r="V57" s="716"/>
      <c r="W57" s="716"/>
      <c r="X57" s="85">
        <f t="shared" si="0"/>
        <v>-0.1</v>
      </c>
      <c r="Y57" s="85">
        <f t="shared" si="4"/>
        <v>-0.1</v>
      </c>
      <c r="Z57" s="715"/>
      <c r="AB57" s="805"/>
      <c r="AC57" s="806"/>
      <c r="AD57" s="807"/>
    </row>
    <row r="58" spans="1:30" x14ac:dyDescent="0.3">
      <c r="A58" s="30"/>
      <c r="B58" s="721"/>
      <c r="C58" s="723"/>
      <c r="D58" s="723"/>
      <c r="E58" s="723"/>
      <c r="F58" s="718"/>
      <c r="G58" s="740"/>
      <c r="H58" s="408">
        <v>3</v>
      </c>
      <c r="I58" s="409" t="str">
        <f>CONCATENATE($F$56,".",H58)</f>
        <v>W 2.2.3</v>
      </c>
      <c r="J58" s="410" t="str">
        <f>'W 2.2'!C9</f>
        <v>Förderung der regionalen Attraktivität</v>
      </c>
      <c r="K58" s="411"/>
      <c r="L58" s="411"/>
      <c r="M58" s="411"/>
      <c r="N58" s="507"/>
      <c r="O58" s="508"/>
      <c r="P58" s="191">
        <f>'W 2.2'!D9</f>
        <v>0</v>
      </c>
      <c r="Q58" s="106">
        <f t="shared" si="2"/>
        <v>-0.1</v>
      </c>
      <c r="R58" s="111" t="e">
        <f>IF(P58="X",'W 2.2'!F9,NA())</f>
        <v>#N/A</v>
      </c>
      <c r="S58" s="232">
        <f t="shared" si="3"/>
        <v>2</v>
      </c>
      <c r="T58" s="111" t="e">
        <f>IF(P58="X",'W 2.2'!E9,NA())</f>
        <v>#N/A</v>
      </c>
      <c r="U58" s="717"/>
      <c r="V58" s="716"/>
      <c r="W58" s="716"/>
      <c r="X58" s="85">
        <f t="shared" si="0"/>
        <v>-0.1</v>
      </c>
      <c r="Y58" s="85">
        <f t="shared" si="4"/>
        <v>-0.1</v>
      </c>
      <c r="Z58" s="715"/>
      <c r="AB58" s="832"/>
      <c r="AC58" s="833"/>
      <c r="AD58" s="834"/>
    </row>
    <row r="59" spans="1:30" s="386" customFormat="1" ht="15.75" customHeight="1" x14ac:dyDescent="0.25">
      <c r="A59" s="380"/>
      <c r="B59" s="721"/>
      <c r="C59" s="723"/>
      <c r="D59" s="723"/>
      <c r="E59" s="723"/>
      <c r="F59" s="719"/>
      <c r="G59" s="740"/>
      <c r="H59" s="443">
        <v>4</v>
      </c>
      <c r="I59" s="444" t="str">
        <f>CONCATENATE($F$56,".",H59)</f>
        <v>W 2.2.4</v>
      </c>
      <c r="J59" s="444" t="str">
        <f>'W 2.2'!C10</f>
        <v>Reduktion der Zugangseinschränkungen</v>
      </c>
      <c r="K59" s="457"/>
      <c r="L59" s="457"/>
      <c r="M59" s="457"/>
      <c r="N59" s="518"/>
      <c r="O59" s="519"/>
      <c r="P59" s="381" t="str">
        <f>'W 2.2'!D10</f>
        <v>X</v>
      </c>
      <c r="Q59" s="382">
        <f t="shared" si="2"/>
        <v>0.1</v>
      </c>
      <c r="R59" s="383">
        <f>IF(P59="X",'W 2.2'!F10,NA())</f>
        <v>0</v>
      </c>
      <c r="S59" s="384" t="str">
        <f t="shared" si="3"/>
        <v/>
      </c>
      <c r="T59" s="383">
        <f>IF(P59="X",'W 2.2'!E10,NA())</f>
        <v>1</v>
      </c>
      <c r="U59" s="717"/>
      <c r="V59" s="716"/>
      <c r="W59" s="716"/>
      <c r="X59" s="385">
        <f t="shared" si="0"/>
        <v>0.1</v>
      </c>
      <c r="Y59" s="385">
        <f t="shared" si="4"/>
        <v>1</v>
      </c>
      <c r="Z59" s="715"/>
      <c r="AB59" s="829"/>
      <c r="AC59" s="830"/>
      <c r="AD59" s="831"/>
    </row>
    <row r="60" spans="1:30" x14ac:dyDescent="0.3">
      <c r="A60" s="30"/>
      <c r="B60" s="721"/>
      <c r="C60" s="723"/>
      <c r="D60" s="723"/>
      <c r="E60" s="723"/>
      <c r="F60" s="770" t="s">
        <v>48</v>
      </c>
      <c r="G60" s="740" t="s">
        <v>49</v>
      </c>
      <c r="H60" s="427">
        <v>1</v>
      </c>
      <c r="I60" s="428" t="str">
        <f>CONCATENATE($F$60,".",H60)</f>
        <v>W 2.3.1</v>
      </c>
      <c r="J60" s="429" t="str">
        <f>'W 2.3'!C7</f>
        <v>Vorhandene Infrastrukturen</v>
      </c>
      <c r="K60" s="430"/>
      <c r="L60" s="430"/>
      <c r="M60" s="430"/>
      <c r="N60" s="511"/>
      <c r="O60" s="515"/>
      <c r="P60" s="196">
        <f>'W 2.3'!D7</f>
        <v>0</v>
      </c>
      <c r="Q60" s="104">
        <f t="shared" si="2"/>
        <v>-0.1</v>
      </c>
      <c r="R60" s="110" t="e">
        <f>IF(P60="X",'W 2.3'!F7,NA())</f>
        <v>#N/A</v>
      </c>
      <c r="S60" s="234">
        <f t="shared" si="3"/>
        <v>2</v>
      </c>
      <c r="T60" s="110" t="e">
        <f>IF(P60="X",'W 2.3'!E7,NA())</f>
        <v>#N/A</v>
      </c>
      <c r="U60" s="717">
        <f>IF(V60=W60,NA(),(_xlfn.IFNA(T60,0)+_xlfn.IFNA(T61,0))/(W60-V60))</f>
        <v>2</v>
      </c>
      <c r="V60" s="716">
        <f>COUNTIF(T60:T61,NA())</f>
        <v>1</v>
      </c>
      <c r="W60" s="716">
        <v>2</v>
      </c>
      <c r="X60" s="85">
        <f t="shared" si="0"/>
        <v>-0.1</v>
      </c>
      <c r="Y60" s="85">
        <f t="shared" si="4"/>
        <v>-0.1</v>
      </c>
      <c r="Z60" s="715"/>
      <c r="AB60" s="802"/>
      <c r="AC60" s="803"/>
      <c r="AD60" s="804"/>
    </row>
    <row r="61" spans="1:30" x14ac:dyDescent="0.3">
      <c r="A61" s="30"/>
      <c r="B61" s="721"/>
      <c r="C61" s="723"/>
      <c r="D61" s="724"/>
      <c r="E61" s="724"/>
      <c r="F61" s="719"/>
      <c r="G61" s="740"/>
      <c r="H61" s="419">
        <v>2</v>
      </c>
      <c r="I61" s="420" t="str">
        <f>CONCATENATE($F$60,".",H61)</f>
        <v>W 2.3.2</v>
      </c>
      <c r="J61" s="421" t="str">
        <f>'W 2.3'!C8</f>
        <v>Multifunktionale oder gemeinsame Infrastrukturnutzung</v>
      </c>
      <c r="K61" s="438"/>
      <c r="L61" s="438"/>
      <c r="M61" s="438"/>
      <c r="N61" s="509"/>
      <c r="O61" s="514"/>
      <c r="P61" s="192" t="str">
        <f>'W 2.3'!D8</f>
        <v>X</v>
      </c>
      <c r="Q61" s="105">
        <f t="shared" si="2"/>
        <v>2</v>
      </c>
      <c r="R61" s="112">
        <f>IF(P61="X",'W 2.3'!F8,NA())</f>
        <v>2</v>
      </c>
      <c r="S61" s="233" t="str">
        <f t="shared" si="3"/>
        <v/>
      </c>
      <c r="T61" s="112">
        <f>IF(P61="X",'W 2.3'!E8,NA())</f>
        <v>2</v>
      </c>
      <c r="U61" s="717"/>
      <c r="V61" s="716"/>
      <c r="W61" s="716"/>
      <c r="X61" s="85">
        <f t="shared" si="0"/>
        <v>2</v>
      </c>
      <c r="Y61" s="85">
        <f t="shared" si="4"/>
        <v>2</v>
      </c>
      <c r="Z61" s="715"/>
      <c r="AB61" s="805"/>
      <c r="AC61" s="806"/>
      <c r="AD61" s="807"/>
    </row>
    <row r="62" spans="1:30" x14ac:dyDescent="0.3">
      <c r="A62" s="30"/>
      <c r="B62" s="721"/>
      <c r="C62" s="723"/>
      <c r="D62" s="768" t="s">
        <v>13</v>
      </c>
      <c r="E62" s="768" t="s">
        <v>15</v>
      </c>
      <c r="F62" s="770" t="s">
        <v>50</v>
      </c>
      <c r="G62" s="740" t="s">
        <v>51</v>
      </c>
      <c r="H62" s="427">
        <v>1</v>
      </c>
      <c r="I62" s="428" t="str">
        <f>CONCATENATE($F$62,".",H62)</f>
        <v>W 3.1.1</v>
      </c>
      <c r="J62" s="429" t="str">
        <f>'W 3.1'!C7</f>
        <v>Langfristige Finanzierung</v>
      </c>
      <c r="K62" s="430"/>
      <c r="L62" s="430"/>
      <c r="M62" s="430"/>
      <c r="N62" s="511"/>
      <c r="O62" s="515"/>
      <c r="P62" s="196" t="str">
        <f>'W 3.1'!D7</f>
        <v>X</v>
      </c>
      <c r="Q62" s="104">
        <f t="shared" si="2"/>
        <v>1</v>
      </c>
      <c r="R62" s="110">
        <f>IF(P62="X",'W 3.1'!F7,NA())</f>
        <v>1</v>
      </c>
      <c r="S62" s="234" t="str">
        <f t="shared" si="3"/>
        <v/>
      </c>
      <c r="T62" s="110">
        <f>IF(P62="X",'W 3.1'!E7,NA())</f>
        <v>1</v>
      </c>
      <c r="U62" s="717">
        <f>IF(V62=W62,NA(),(_xlfn.IFNA(T62,0)+_xlfn.IFNA(T63,0)+_xlfn.IFNA(T64,0))/(W62-V62))</f>
        <v>1</v>
      </c>
      <c r="V62" s="716">
        <f>COUNTIF(T62:T64,NA())</f>
        <v>2</v>
      </c>
      <c r="W62" s="716">
        <v>3</v>
      </c>
      <c r="X62" s="85">
        <f t="shared" si="0"/>
        <v>1</v>
      </c>
      <c r="Y62" s="85">
        <f t="shared" si="4"/>
        <v>1</v>
      </c>
      <c r="Z62" s="715"/>
      <c r="AB62" s="808"/>
      <c r="AC62" s="809"/>
      <c r="AD62" s="810"/>
    </row>
    <row r="63" spans="1:30" x14ac:dyDescent="0.3">
      <c r="A63" s="30"/>
      <c r="B63" s="721"/>
      <c r="C63" s="723"/>
      <c r="D63" s="723"/>
      <c r="E63" s="723"/>
      <c r="F63" s="718"/>
      <c r="G63" s="740"/>
      <c r="H63" s="408">
        <v>2</v>
      </c>
      <c r="I63" s="409" t="str">
        <f t="shared" ref="I63:I64" si="14">CONCATENATE($F$62,".",H63)</f>
        <v>W 3.1.2</v>
      </c>
      <c r="J63" s="410" t="str">
        <f>'W 3.1'!C8</f>
        <v>Kostendeckungsgrad nach Realisierung</v>
      </c>
      <c r="K63" s="411"/>
      <c r="L63" s="411"/>
      <c r="M63" s="411"/>
      <c r="N63" s="507"/>
      <c r="O63" s="508"/>
      <c r="P63" s="191">
        <f>'W 3.1'!D8</f>
        <v>0</v>
      </c>
      <c r="Q63" s="106">
        <f t="shared" si="2"/>
        <v>-0.1</v>
      </c>
      <c r="R63" s="111" t="e">
        <f>IF(P63="X",'W 3.1'!F8,NA())</f>
        <v>#N/A</v>
      </c>
      <c r="S63" s="232">
        <f t="shared" si="3"/>
        <v>2</v>
      </c>
      <c r="T63" s="111" t="e">
        <f>IF(P63="X",'W 3.1'!E8,NA())</f>
        <v>#N/A</v>
      </c>
      <c r="U63" s="717"/>
      <c r="V63" s="716"/>
      <c r="W63" s="716"/>
      <c r="X63" s="85">
        <f t="shared" si="0"/>
        <v>-0.1</v>
      </c>
      <c r="Y63" s="85">
        <f t="shared" si="4"/>
        <v>-0.1</v>
      </c>
      <c r="Z63" s="715"/>
      <c r="AB63" s="805"/>
      <c r="AC63" s="806"/>
      <c r="AD63" s="807"/>
    </row>
    <row r="64" spans="1:30" ht="17.25" thickBot="1" x14ac:dyDescent="0.35">
      <c r="A64" s="30"/>
      <c r="B64" s="777"/>
      <c r="C64" s="769"/>
      <c r="D64" s="769"/>
      <c r="E64" s="769"/>
      <c r="F64" s="778"/>
      <c r="G64" s="763"/>
      <c r="H64" s="419">
        <v>3</v>
      </c>
      <c r="I64" s="420" t="str">
        <f t="shared" si="14"/>
        <v>W 3.1.3</v>
      </c>
      <c r="J64" s="421" t="str">
        <f>'W 3.1'!C9</f>
        <v>Finanzierung der Risiken</v>
      </c>
      <c r="K64" s="438"/>
      <c r="L64" s="438"/>
      <c r="M64" s="438"/>
      <c r="N64" s="509"/>
      <c r="O64" s="514"/>
      <c r="P64" s="191">
        <f>'W 3.1'!D9</f>
        <v>0</v>
      </c>
      <c r="Q64" s="106">
        <f t="shared" si="2"/>
        <v>-0.1</v>
      </c>
      <c r="R64" s="111" t="e">
        <f>IF(P64="X",'W 3.1'!F9,NA())</f>
        <v>#N/A</v>
      </c>
      <c r="S64" s="235">
        <f t="shared" si="3"/>
        <v>2</v>
      </c>
      <c r="T64" s="111" t="e">
        <f>IF(P64="X",'W 3.1'!E9,NA())</f>
        <v>#N/A</v>
      </c>
      <c r="U64" s="717"/>
      <c r="V64" s="716"/>
      <c r="W64" s="716"/>
      <c r="X64" s="85">
        <f t="shared" si="0"/>
        <v>-0.1</v>
      </c>
      <c r="Y64" s="85">
        <f t="shared" si="4"/>
        <v>-0.1</v>
      </c>
      <c r="Z64" s="715"/>
      <c r="AB64" s="811"/>
      <c r="AC64" s="812"/>
      <c r="AD64" s="813"/>
    </row>
    <row r="65" spans="1:31" s="386" customFormat="1" ht="15.75" customHeight="1" x14ac:dyDescent="0.25">
      <c r="A65" s="380"/>
      <c r="B65" s="742" t="s">
        <v>5</v>
      </c>
      <c r="C65" s="576" t="s">
        <v>6</v>
      </c>
      <c r="D65" s="576" t="s">
        <v>127</v>
      </c>
      <c r="E65" s="576" t="s">
        <v>358</v>
      </c>
      <c r="F65" s="753" t="s">
        <v>52</v>
      </c>
      <c r="G65" s="754" t="s">
        <v>53</v>
      </c>
      <c r="H65" s="445">
        <v>1</v>
      </c>
      <c r="I65" s="446" t="str">
        <f>CONCATENATE($F$65,".",H65)</f>
        <v>U 1.1.1</v>
      </c>
      <c r="J65" s="446" t="str">
        <f>'U 1.1'!C7</f>
        <v>Minimierung des (nicht erneuerbaren) Energieverbrauchs</v>
      </c>
      <c r="K65" s="447"/>
      <c r="L65" s="447"/>
      <c r="M65" s="447"/>
      <c r="N65" s="520"/>
      <c r="O65" s="521"/>
      <c r="P65" s="387" t="str">
        <f>'U 1.1'!D7</f>
        <v>X</v>
      </c>
      <c r="Q65" s="388">
        <f t="shared" si="2"/>
        <v>1</v>
      </c>
      <c r="R65" s="389">
        <f>IF(P65="X",'U 1.1'!F7,NA())</f>
        <v>1</v>
      </c>
      <c r="S65" s="390" t="str">
        <f t="shared" si="3"/>
        <v/>
      </c>
      <c r="T65" s="389">
        <f>IF(P65="X",'U 1.1'!E7,NA())</f>
        <v>2</v>
      </c>
      <c r="U65" s="717">
        <f>IF(V65=W65,NA(),(_xlfn.IFNA(T65,0)+_xlfn.IFNA(T66,0)+_xlfn.IFNA(T67,0))/(W65-V65))</f>
        <v>2</v>
      </c>
      <c r="V65" s="716">
        <f>COUNTIF(T65:T67,NA())</f>
        <v>1</v>
      </c>
      <c r="W65" s="716">
        <v>3</v>
      </c>
      <c r="X65" s="385">
        <f>IF(ISNA(R65),-0.1,IF(R65=0,0.1,R65))</f>
        <v>1</v>
      </c>
      <c r="Y65" s="385">
        <f t="shared" si="4"/>
        <v>2</v>
      </c>
      <c r="Z65" s="715">
        <f>(_xlfn.IFNA(T65,0)+_xlfn.IFNA(T66,0)+_xlfn.IFNA(T67,0)+_xlfn.IFNA(T68,0)+_xlfn.IFNA(T69,0)+_xlfn.IFNA(T70,0)+_xlfn.IFNA(T71,0)+_xlfn.IFNA(T72,0)+_xlfn.IFNA(T73,0)+_xlfn.IFNA(T74,0)+_xlfn.IFNA(T75,0)+_xlfn.IFNA(T76,0)+_xlfn.IFNA(T77,0)+_xlfn.IFNA(T78,0)+_xlfn.IFNA(T79,0)+_xlfn.IFNA(T80,0)+_xlfn.IFNA(T81,0)+_xlfn.IFNA(T82,0)+_xlfn.IFNA(T83,0)+_xlfn.IFNA(T84,0)+_xlfn.IFNA(T85,0)+_xlfn.IFNA(T86,0)+_xlfn.IFNA(T87,0)+_xlfn.IFNA(T88,0)+_xlfn.IFNA(T89,0)+_xlfn.IFNA(T90,0)+_xlfn.IFNA(T91,0)+_xlfn.IFNA(T92,0))/(ROWS(T65:T92)-SUM(V65:V92))</f>
        <v>1.4</v>
      </c>
      <c r="AB65" s="799"/>
      <c r="AC65" s="800"/>
      <c r="AD65" s="801"/>
    </row>
    <row r="66" spans="1:31" ht="15" customHeight="1" x14ac:dyDescent="0.3">
      <c r="A66" s="30"/>
      <c r="B66" s="743"/>
      <c r="C66" s="577"/>
      <c r="D66" s="577"/>
      <c r="E66" s="577"/>
      <c r="F66" s="746"/>
      <c r="G66" s="740"/>
      <c r="H66" s="408">
        <v>2</v>
      </c>
      <c r="I66" s="409" t="str">
        <f t="shared" ref="I66:I67" si="15">CONCATENATE($F$65,".",H66)</f>
        <v>U 1.1.2</v>
      </c>
      <c r="J66" s="410" t="str">
        <f>'U 1.1'!C8</f>
        <v>Erneuerbare Energien</v>
      </c>
      <c r="K66" s="411"/>
      <c r="L66" s="411"/>
      <c r="M66" s="411"/>
      <c r="N66" s="507"/>
      <c r="O66" s="508"/>
      <c r="P66" s="191" t="str">
        <f>'U 1.1'!D8</f>
        <v>X</v>
      </c>
      <c r="Q66" s="106">
        <f t="shared" si="2"/>
        <v>2</v>
      </c>
      <c r="R66" s="111">
        <f>IF(P66="X",'U 1.1'!F8,NA())</f>
        <v>2</v>
      </c>
      <c r="S66" s="232" t="str">
        <f t="shared" si="3"/>
        <v/>
      </c>
      <c r="T66" s="111">
        <f>IF(P66="X",'U 1.1'!E8,NA())</f>
        <v>2</v>
      </c>
      <c r="U66" s="717"/>
      <c r="V66" s="716"/>
      <c r="W66" s="716"/>
      <c r="X66" s="85">
        <f t="shared" si="0"/>
        <v>2</v>
      </c>
      <c r="Y66" s="85">
        <f t="shared" si="4"/>
        <v>2</v>
      </c>
      <c r="Z66" s="715"/>
      <c r="AB66" s="805"/>
      <c r="AC66" s="806"/>
      <c r="AD66" s="807"/>
    </row>
    <row r="67" spans="1:31" ht="15" customHeight="1" x14ac:dyDescent="0.3">
      <c r="A67" s="30"/>
      <c r="B67" s="743"/>
      <c r="C67" s="577"/>
      <c r="D67" s="577"/>
      <c r="E67" s="577"/>
      <c r="F67" s="747"/>
      <c r="G67" s="740"/>
      <c r="H67" s="419">
        <v>3</v>
      </c>
      <c r="I67" s="420" t="str">
        <f t="shared" si="15"/>
        <v>U 1.1.3</v>
      </c>
      <c r="J67" s="421" t="str">
        <f>'U 1.1'!C9</f>
        <v>Energieverbrauchsmonitoring</v>
      </c>
      <c r="K67" s="438"/>
      <c r="L67" s="438"/>
      <c r="M67" s="438"/>
      <c r="N67" s="509"/>
      <c r="O67" s="514"/>
      <c r="P67" s="192">
        <f>'U 1.1'!D9</f>
        <v>0</v>
      </c>
      <c r="Q67" s="105">
        <f t="shared" si="2"/>
        <v>-0.1</v>
      </c>
      <c r="R67" s="112" t="e">
        <f>IF(P67="X",'U 1.1'!F9,NA())</f>
        <v>#N/A</v>
      </c>
      <c r="S67" s="233">
        <f t="shared" si="3"/>
        <v>2</v>
      </c>
      <c r="T67" s="112" t="e">
        <f>IF(P67="X",'U 1.1'!E9,NA())</f>
        <v>#N/A</v>
      </c>
      <c r="U67" s="717"/>
      <c r="V67" s="716"/>
      <c r="W67" s="716"/>
      <c r="X67" s="85">
        <f t="shared" si="0"/>
        <v>-0.1</v>
      </c>
      <c r="Y67" s="85">
        <f t="shared" si="4"/>
        <v>-0.1</v>
      </c>
      <c r="Z67" s="715"/>
      <c r="AB67" s="805"/>
      <c r="AC67" s="806"/>
      <c r="AD67" s="807"/>
    </row>
    <row r="68" spans="1:31" ht="15" customHeight="1" x14ac:dyDescent="0.3">
      <c r="A68" s="30"/>
      <c r="B68" s="743"/>
      <c r="C68" s="577"/>
      <c r="D68" s="577"/>
      <c r="E68" s="577"/>
      <c r="F68" s="745" t="s">
        <v>54</v>
      </c>
      <c r="G68" s="740" t="s">
        <v>125</v>
      </c>
      <c r="H68" s="427">
        <v>1</v>
      </c>
      <c r="I68" s="428" t="str">
        <f>CONCATENATE($F$68,".",H68)</f>
        <v>U 1.2.1</v>
      </c>
      <c r="J68" s="429" t="str">
        <f>'U 1.2'!C7</f>
        <v>Effiziente Flächennutzung</v>
      </c>
      <c r="K68" s="430"/>
      <c r="L68" s="430"/>
      <c r="M68" s="430"/>
      <c r="N68" s="511"/>
      <c r="O68" s="515"/>
      <c r="P68" s="196" t="str">
        <f>'U 1.2'!D7</f>
        <v>X</v>
      </c>
      <c r="Q68" s="104">
        <f t="shared" si="2"/>
        <v>1</v>
      </c>
      <c r="R68" s="110">
        <f>IF(P68="X",'U 1.2'!F7,NA())</f>
        <v>1</v>
      </c>
      <c r="S68" s="234" t="str">
        <f t="shared" si="3"/>
        <v/>
      </c>
      <c r="T68" s="110">
        <f>IF(P68="X",'U 1.2'!E7,NA())</f>
        <v>1</v>
      </c>
      <c r="U68" s="717">
        <f>IF(V68=W68,NA(),(_xlfn.IFNA(T68,0)+_xlfn.IFNA(T69,0))/(W68-V68))</f>
        <v>1</v>
      </c>
      <c r="V68" s="716">
        <f>COUNTIF(T68:T69,NA())</f>
        <v>0</v>
      </c>
      <c r="W68" s="716">
        <v>2</v>
      </c>
      <c r="X68" s="85">
        <f t="shared" si="0"/>
        <v>1</v>
      </c>
      <c r="Y68" s="85">
        <f t="shared" si="4"/>
        <v>1</v>
      </c>
      <c r="Z68" s="715"/>
      <c r="AB68" s="826"/>
      <c r="AC68" s="827"/>
      <c r="AD68" s="828"/>
    </row>
    <row r="69" spans="1:31" ht="15" customHeight="1" x14ac:dyDescent="0.3">
      <c r="A69" s="30"/>
      <c r="B69" s="743"/>
      <c r="C69" s="577"/>
      <c r="D69" s="577"/>
      <c r="E69" s="577"/>
      <c r="F69" s="747"/>
      <c r="G69" s="740"/>
      <c r="H69" s="419">
        <v>2</v>
      </c>
      <c r="I69" s="420" t="str">
        <f>CONCATENATE($F$68,".",H69)</f>
        <v>U 1.2.2</v>
      </c>
      <c r="J69" s="421" t="str">
        <f>'U 1.2'!C8</f>
        <v>Schonender Umgang mit Boden</v>
      </c>
      <c r="K69" s="422"/>
      <c r="L69" s="422"/>
      <c r="M69" s="422"/>
      <c r="N69" s="509"/>
      <c r="O69" s="514"/>
      <c r="P69" s="192" t="str">
        <f>'U 1.2'!D8</f>
        <v>X</v>
      </c>
      <c r="Q69" s="105">
        <f t="shared" si="2"/>
        <v>0.1</v>
      </c>
      <c r="R69" s="112">
        <f>IF(P69="X",'U 1.2'!F8,NA())</f>
        <v>0</v>
      </c>
      <c r="S69" s="233" t="str">
        <f t="shared" si="3"/>
        <v/>
      </c>
      <c r="T69" s="112">
        <f>IF(P69="X",'U 1.2'!E8,NA())</f>
        <v>1</v>
      </c>
      <c r="U69" s="717"/>
      <c r="V69" s="716"/>
      <c r="W69" s="716"/>
      <c r="X69" s="85">
        <f t="shared" si="0"/>
        <v>0.1</v>
      </c>
      <c r="Y69" s="85">
        <f t="shared" si="4"/>
        <v>1</v>
      </c>
      <c r="Z69" s="715"/>
      <c r="AB69" s="829"/>
      <c r="AC69" s="830"/>
      <c r="AD69" s="831"/>
    </row>
    <row r="70" spans="1:31" ht="15" customHeight="1" x14ac:dyDescent="0.3">
      <c r="A70" s="30"/>
      <c r="B70" s="743"/>
      <c r="C70" s="577"/>
      <c r="D70" s="577"/>
      <c r="E70" s="577"/>
      <c r="F70" s="745" t="s">
        <v>55</v>
      </c>
      <c r="G70" s="740" t="s">
        <v>328</v>
      </c>
      <c r="H70" s="427">
        <v>1</v>
      </c>
      <c r="I70" s="428" t="str">
        <f>CONCATENATE($F$70,".",H70)</f>
        <v>U 1.3.1</v>
      </c>
      <c r="J70" s="429" t="str">
        <f>'U 1.3'!C7</f>
        <v>Untersuchung KbS-Standorte (Kataster der belasteten Standorte)</v>
      </c>
      <c r="K70" s="430"/>
      <c r="L70" s="430"/>
      <c r="M70" s="430"/>
      <c r="N70" s="511"/>
      <c r="O70" s="515"/>
      <c r="P70" s="196" t="str">
        <f>'U 1.3'!D7</f>
        <v>X</v>
      </c>
      <c r="Q70" s="104">
        <f t="shared" si="2"/>
        <v>1</v>
      </c>
      <c r="R70" s="110">
        <f>IF(P70="X",'U 1.3'!F7,NA())</f>
        <v>1</v>
      </c>
      <c r="S70" s="234" t="str">
        <f t="shared" si="3"/>
        <v/>
      </c>
      <c r="T70" s="110">
        <f>IF(P70="X",'U 1.3'!E7,NA())</f>
        <v>2</v>
      </c>
      <c r="U70" s="717">
        <f>IF(V70=W70,NA(),(_xlfn.IFNA(T70,0)+_xlfn.IFNA(T71,0))/(W70-V70))</f>
        <v>2</v>
      </c>
      <c r="V70" s="716">
        <f>COUNTIF(T70:T71,NA())</f>
        <v>1</v>
      </c>
      <c r="W70" s="716">
        <v>2</v>
      </c>
      <c r="X70" s="85">
        <f t="shared" si="0"/>
        <v>1</v>
      </c>
      <c r="Y70" s="85">
        <f t="shared" si="4"/>
        <v>2</v>
      </c>
      <c r="Z70" s="715"/>
      <c r="AB70" s="808"/>
      <c r="AC70" s="809"/>
      <c r="AD70" s="810"/>
    </row>
    <row r="71" spans="1:31" ht="15" customHeight="1" x14ac:dyDescent="0.3">
      <c r="A71" s="30"/>
      <c r="B71" s="743"/>
      <c r="C71" s="577"/>
      <c r="D71" s="577"/>
      <c r="E71" s="577"/>
      <c r="F71" s="746"/>
      <c r="G71" s="740"/>
      <c r="H71" s="419">
        <v>2</v>
      </c>
      <c r="I71" s="420" t="str">
        <f>CONCATENATE($F$70,".",H71)</f>
        <v>U 1.3.2</v>
      </c>
      <c r="J71" s="421" t="str">
        <f>'U 1.3'!C8</f>
        <v>Bauliche Eingriffe auf KbS-Standorten</v>
      </c>
      <c r="K71" s="438"/>
      <c r="L71" s="438"/>
      <c r="M71" s="438"/>
      <c r="N71" s="509"/>
      <c r="O71" s="514"/>
      <c r="P71" s="191">
        <f>'U 1.3'!D8</f>
        <v>0</v>
      </c>
      <c r="Q71" s="106">
        <f t="shared" si="2"/>
        <v>-0.1</v>
      </c>
      <c r="R71" s="111" t="e">
        <f>IF(P71="X",'U 1.3'!F8,NA())</f>
        <v>#N/A</v>
      </c>
      <c r="S71" s="232">
        <f t="shared" si="3"/>
        <v>2</v>
      </c>
      <c r="T71" s="111" t="e">
        <f>IF(P71="X",'U 1.3'!E8,NA())</f>
        <v>#N/A</v>
      </c>
      <c r="U71" s="717"/>
      <c r="V71" s="716"/>
      <c r="W71" s="716"/>
      <c r="X71" s="85">
        <f t="shared" si="0"/>
        <v>-0.1</v>
      </c>
      <c r="Y71" s="85">
        <f t="shared" si="4"/>
        <v>-0.1</v>
      </c>
      <c r="Z71" s="715"/>
      <c r="AB71" s="805"/>
      <c r="AC71" s="806"/>
      <c r="AD71" s="807"/>
    </row>
    <row r="72" spans="1:31" ht="15" customHeight="1" x14ac:dyDescent="0.3">
      <c r="A72" s="30"/>
      <c r="B72" s="743"/>
      <c r="C72" s="577"/>
      <c r="D72" s="577"/>
      <c r="E72" s="577"/>
      <c r="F72" s="745" t="s">
        <v>68</v>
      </c>
      <c r="G72" s="740" t="s">
        <v>101</v>
      </c>
      <c r="H72" s="427">
        <v>1</v>
      </c>
      <c r="I72" s="428" t="str">
        <f>CONCATENATE($F$72,".",H72)</f>
        <v>U 1.4.1</v>
      </c>
      <c r="J72" s="429" t="str">
        <f>'U 1.4'!C7</f>
        <v>Unverschmutzte Abfälle</v>
      </c>
      <c r="K72" s="435"/>
      <c r="L72" s="435"/>
      <c r="M72" s="435"/>
      <c r="N72" s="511"/>
      <c r="O72" s="515"/>
      <c r="P72" s="196" t="str">
        <f>'U 1.4'!D7</f>
        <v>X</v>
      </c>
      <c r="Q72" s="104">
        <f t="shared" si="2"/>
        <v>2</v>
      </c>
      <c r="R72" s="110">
        <f>IF(P72="X",'U 1.4'!F7,NA())</f>
        <v>2</v>
      </c>
      <c r="S72" s="234" t="str">
        <f t="shared" si="3"/>
        <v/>
      </c>
      <c r="T72" s="110">
        <f>IF(P72="X",'U 1.4'!E7,NA())</f>
        <v>2</v>
      </c>
      <c r="U72" s="717">
        <f>IF(V72=W72,NA(),(_xlfn.IFNA(T72,0)+_xlfn.IFNA(T73,0))/(W72-V72))</f>
        <v>2</v>
      </c>
      <c r="V72" s="716">
        <f>COUNTIF(T72:T73,NA())</f>
        <v>1</v>
      </c>
      <c r="W72" s="716">
        <v>2</v>
      </c>
      <c r="X72" s="85">
        <f t="shared" si="0"/>
        <v>2</v>
      </c>
      <c r="Y72" s="85">
        <f t="shared" si="4"/>
        <v>2</v>
      </c>
      <c r="Z72" s="715"/>
      <c r="AB72" s="802"/>
      <c r="AC72" s="803"/>
      <c r="AD72" s="804"/>
    </row>
    <row r="73" spans="1:31" ht="15" customHeight="1" x14ac:dyDescent="0.3">
      <c r="A73" s="30"/>
      <c r="B73" s="743"/>
      <c r="C73" s="577"/>
      <c r="D73" s="577"/>
      <c r="E73" s="577"/>
      <c r="F73" s="747"/>
      <c r="G73" s="740"/>
      <c r="H73" s="419">
        <v>2</v>
      </c>
      <c r="I73" s="420" t="str">
        <f>CONCATENATE($F$72,".",H73)</f>
        <v>U 1.4.2</v>
      </c>
      <c r="J73" s="421" t="str">
        <f>'U 1.4'!C8</f>
        <v>Belastete Abfälle</v>
      </c>
      <c r="K73" s="422"/>
      <c r="L73" s="422"/>
      <c r="M73" s="422"/>
      <c r="N73" s="509"/>
      <c r="O73" s="514"/>
      <c r="P73" s="192">
        <f>'U 1.4'!D8</f>
        <v>0</v>
      </c>
      <c r="Q73" s="105">
        <f t="shared" si="2"/>
        <v>-0.1</v>
      </c>
      <c r="R73" s="112" t="e">
        <f>IF(P73="X",'U 1.4'!F8,NA())</f>
        <v>#N/A</v>
      </c>
      <c r="S73" s="233">
        <f t="shared" si="3"/>
        <v>2</v>
      </c>
      <c r="T73" s="112" t="e">
        <f>IF(P73="X",'U 1.4'!E8,NA())</f>
        <v>#N/A</v>
      </c>
      <c r="U73" s="717"/>
      <c r="V73" s="716"/>
      <c r="W73" s="716"/>
      <c r="X73" s="85">
        <f t="shared" si="0"/>
        <v>-0.1</v>
      </c>
      <c r="Y73" s="85">
        <f t="shared" si="4"/>
        <v>-0.1</v>
      </c>
      <c r="Z73" s="715"/>
      <c r="AB73" s="793"/>
      <c r="AC73" s="794"/>
      <c r="AD73" s="795"/>
    </row>
    <row r="74" spans="1:31" ht="15" customHeight="1" x14ac:dyDescent="0.3">
      <c r="A74" s="30"/>
      <c r="B74" s="743"/>
      <c r="C74" s="577"/>
      <c r="D74" s="577"/>
      <c r="E74" s="577"/>
      <c r="F74" s="745" t="s">
        <v>69</v>
      </c>
      <c r="G74" s="740" t="s">
        <v>64</v>
      </c>
      <c r="H74" s="427">
        <v>1</v>
      </c>
      <c r="I74" s="428" t="str">
        <f>CONCATENATE($F$74,".",H74)</f>
        <v>U 1.5.1</v>
      </c>
      <c r="J74" s="429" t="str">
        <f>'U 1.5'!C7</f>
        <v>Ressourceneffizienz</v>
      </c>
      <c r="K74" s="435"/>
      <c r="L74" s="435"/>
      <c r="M74" s="435"/>
      <c r="N74" s="511"/>
      <c r="O74" s="515"/>
      <c r="P74" s="196" t="str">
        <f>'U 1.5'!D7</f>
        <v>X</v>
      </c>
      <c r="Q74" s="104">
        <f t="shared" si="2"/>
        <v>1</v>
      </c>
      <c r="R74" s="110">
        <f>IF(P74="X",'U 1.5'!F7,NA())</f>
        <v>1</v>
      </c>
      <c r="S74" s="234" t="str">
        <f t="shared" si="3"/>
        <v/>
      </c>
      <c r="T74" s="110">
        <f>IF(P74="X",'U 1.5'!E7,NA())</f>
        <v>1</v>
      </c>
      <c r="U74" s="717">
        <f>IF(V74=W74,NA(),(_xlfn.IFNA(T74,0)+_xlfn.IFNA(T75,0)+_xlfn.IFNA(T76,0))/(W74-V74))</f>
        <v>1</v>
      </c>
      <c r="V74" s="716">
        <f>COUNTIF(T74:T76,NA())</f>
        <v>0</v>
      </c>
      <c r="W74" s="716">
        <v>3</v>
      </c>
      <c r="X74" s="85">
        <f t="shared" si="0"/>
        <v>1</v>
      </c>
      <c r="Y74" s="85">
        <f t="shared" si="4"/>
        <v>1</v>
      </c>
      <c r="Z74" s="715"/>
      <c r="AB74" s="802"/>
      <c r="AC74" s="803"/>
      <c r="AD74" s="804"/>
    </row>
    <row r="75" spans="1:31" ht="15" customHeight="1" x14ac:dyDescent="0.3">
      <c r="A75" s="30"/>
      <c r="B75" s="743"/>
      <c r="C75" s="577"/>
      <c r="D75" s="577"/>
      <c r="E75" s="577"/>
      <c r="F75" s="746"/>
      <c r="G75" s="740"/>
      <c r="H75" s="408">
        <v>2</v>
      </c>
      <c r="I75" s="409" t="str">
        <f>CONCATENATE($F$74,".",H75)</f>
        <v>U 1.5.2</v>
      </c>
      <c r="J75" s="410" t="str">
        <f>'U 1.5'!C8</f>
        <v>Ökologisch verantwortlicher Betrieb und Unterhalt</v>
      </c>
      <c r="K75" s="416"/>
      <c r="L75" s="416"/>
      <c r="M75" s="416"/>
      <c r="N75" s="507"/>
      <c r="O75" s="508"/>
      <c r="P75" s="191" t="str">
        <f>'U 1.5'!D8</f>
        <v>X</v>
      </c>
      <c r="Q75" s="106">
        <f t="shared" si="2"/>
        <v>1</v>
      </c>
      <c r="R75" s="111">
        <f>IF(P75="X",'U 1.5'!F8,NA())</f>
        <v>1</v>
      </c>
      <c r="S75" s="232" t="str">
        <f t="shared" si="3"/>
        <v/>
      </c>
      <c r="T75" s="111">
        <f>IF(P75="X",'U 1.5'!E8,NA())</f>
        <v>1</v>
      </c>
      <c r="U75" s="717"/>
      <c r="V75" s="716"/>
      <c r="W75" s="716"/>
      <c r="X75" s="85">
        <f t="shared" si="0"/>
        <v>1</v>
      </c>
      <c r="Y75" s="85">
        <f t="shared" si="4"/>
        <v>1</v>
      </c>
      <c r="Z75" s="715"/>
      <c r="AB75" s="799"/>
      <c r="AC75" s="800"/>
      <c r="AD75" s="801"/>
    </row>
    <row r="76" spans="1:31" ht="15" customHeight="1" x14ac:dyDescent="0.3">
      <c r="A76" s="30"/>
      <c r="B76" s="743"/>
      <c r="C76" s="577"/>
      <c r="D76" s="582"/>
      <c r="E76" s="582"/>
      <c r="F76" s="747"/>
      <c r="G76" s="740"/>
      <c r="H76" s="419">
        <v>3</v>
      </c>
      <c r="I76" s="420" t="str">
        <f>CONCATENATE($F$74,".",H76)</f>
        <v>U 1.5.3</v>
      </c>
      <c r="J76" s="421" t="str">
        <f>'U 1.5'!C9</f>
        <v>Rückbaubarkeit</v>
      </c>
      <c r="K76" s="422"/>
      <c r="L76" s="422"/>
      <c r="M76" s="422"/>
      <c r="N76" s="509"/>
      <c r="O76" s="514"/>
      <c r="P76" s="192" t="str">
        <f>'U 1.5'!D9</f>
        <v>X</v>
      </c>
      <c r="Q76" s="105">
        <f t="shared" si="2"/>
        <v>0.1</v>
      </c>
      <c r="R76" s="112">
        <f>IF(P76="X",'U 1.5'!F9,NA())</f>
        <v>0</v>
      </c>
      <c r="S76" s="233" t="str">
        <f t="shared" si="3"/>
        <v/>
      </c>
      <c r="T76" s="112">
        <f>IF(P76="X",'U 1.5'!E9,NA())</f>
        <v>1</v>
      </c>
      <c r="U76" s="717"/>
      <c r="V76" s="716"/>
      <c r="W76" s="716"/>
      <c r="X76" s="85">
        <f t="shared" si="0"/>
        <v>0.1</v>
      </c>
      <c r="Y76" s="85">
        <f t="shared" si="4"/>
        <v>1</v>
      </c>
      <c r="Z76" s="715"/>
      <c r="AB76" s="793"/>
      <c r="AC76" s="794"/>
      <c r="AD76" s="795"/>
    </row>
    <row r="77" spans="1:31" ht="15" customHeight="1" x14ac:dyDescent="0.3">
      <c r="A77" s="30"/>
      <c r="B77" s="743"/>
      <c r="C77" s="577"/>
      <c r="D77" s="751" t="s">
        <v>128</v>
      </c>
      <c r="E77" s="751" t="s">
        <v>359</v>
      </c>
      <c r="F77" s="745" t="s">
        <v>56</v>
      </c>
      <c r="G77" s="740" t="s">
        <v>59</v>
      </c>
      <c r="H77" s="427">
        <v>1</v>
      </c>
      <c r="I77" s="428" t="str">
        <f>CONCATENATE($F$77,".",H77)</f>
        <v>U 2.1.1</v>
      </c>
      <c r="J77" s="429" t="str">
        <f>'U 2.1'!C7</f>
        <v>Emissionen</v>
      </c>
      <c r="K77" s="435"/>
      <c r="L77" s="435"/>
      <c r="M77" s="435"/>
      <c r="N77" s="511"/>
      <c r="O77" s="515"/>
      <c r="P77" s="196" t="str">
        <f>'U 2.1'!D7</f>
        <v>X</v>
      </c>
      <c r="Q77" s="104">
        <f t="shared" si="2"/>
        <v>2</v>
      </c>
      <c r="R77" s="110">
        <f>IF(P77="X",'U 2.1'!F7,NA())</f>
        <v>2</v>
      </c>
      <c r="S77" s="234" t="str">
        <f t="shared" si="3"/>
        <v/>
      </c>
      <c r="T77" s="110">
        <f>IF(P77="X",'U 2.1'!E7,NA())</f>
        <v>2</v>
      </c>
      <c r="U77" s="717" t="e">
        <f>IF(V77=W77,NA(),SUMIF(T77:T79,"&lt;&gt;#N/A")/(W77-V77))</f>
        <v>#N/A</v>
      </c>
      <c r="V77" s="716">
        <f>COUNTIF(T77:T79,NA())</f>
        <v>1</v>
      </c>
      <c r="W77" s="716">
        <v>3</v>
      </c>
      <c r="X77" s="85">
        <f t="shared" si="0"/>
        <v>2</v>
      </c>
      <c r="Y77" s="85">
        <f t="shared" si="4"/>
        <v>2</v>
      </c>
      <c r="Z77" s="715"/>
      <c r="AB77" s="808"/>
      <c r="AC77" s="809"/>
      <c r="AD77" s="810"/>
      <c r="AE77" s="40"/>
    </row>
    <row r="78" spans="1:31" ht="15" customHeight="1" x14ac:dyDescent="0.3">
      <c r="A78" s="30"/>
      <c r="B78" s="743"/>
      <c r="C78" s="577"/>
      <c r="D78" s="577"/>
      <c r="E78" s="577"/>
      <c r="F78" s="746"/>
      <c r="G78" s="740"/>
      <c r="H78" s="408">
        <v>2</v>
      </c>
      <c r="I78" s="409" t="str">
        <f>CONCATENATE($F$77,".",H78)</f>
        <v>U 2.1.2</v>
      </c>
      <c r="J78" s="410" t="str">
        <f>'U 2.1'!C8</f>
        <v>Kompensation von Treibhausgasemissionen</v>
      </c>
      <c r="K78" s="416"/>
      <c r="L78" s="416"/>
      <c r="M78" s="416"/>
      <c r="N78" s="507"/>
      <c r="O78" s="508"/>
      <c r="P78" s="191" t="str">
        <f>'U 2.1'!D8</f>
        <v>X</v>
      </c>
      <c r="Q78" s="106">
        <f t="shared" si="2"/>
        <v>2</v>
      </c>
      <c r="R78" s="111">
        <f>IF(P78="X",'U 2.1'!F8,NA())</f>
        <v>2</v>
      </c>
      <c r="S78" s="232" t="str">
        <f t="shared" si="3"/>
        <v/>
      </c>
      <c r="T78" s="111">
        <f>IF(P78="X",'U 2.1'!E8,NA())</f>
        <v>2</v>
      </c>
      <c r="U78" s="717"/>
      <c r="V78" s="716"/>
      <c r="W78" s="716"/>
      <c r="X78" s="85">
        <f t="shared" si="0"/>
        <v>2</v>
      </c>
      <c r="Y78" s="85">
        <f t="shared" si="4"/>
        <v>2</v>
      </c>
      <c r="Z78" s="715"/>
      <c r="AB78" s="805"/>
      <c r="AC78" s="806"/>
      <c r="AD78" s="807"/>
    </row>
    <row r="79" spans="1:31" ht="15" customHeight="1" x14ac:dyDescent="0.3">
      <c r="A79" s="30"/>
      <c r="B79" s="743"/>
      <c r="C79" s="577"/>
      <c r="D79" s="577"/>
      <c r="E79" s="577"/>
      <c r="F79" s="747"/>
      <c r="G79" s="740"/>
      <c r="H79" s="419">
        <v>3</v>
      </c>
      <c r="I79" s="420" t="str">
        <f>CONCATENATE($F$77,".",H79)</f>
        <v>U 2.1.3</v>
      </c>
      <c r="J79" s="421" t="str">
        <f>'U 2.1'!C9</f>
        <v>Hitzeinsel-Effekt</v>
      </c>
      <c r="K79" s="422"/>
      <c r="L79" s="422"/>
      <c r="M79" s="422"/>
      <c r="N79" s="509"/>
      <c r="O79" s="514"/>
      <c r="P79" s="192">
        <f>'U 2.1'!D9</f>
        <v>0</v>
      </c>
      <c r="Q79" s="105">
        <f t="shared" si="2"/>
        <v>-0.1</v>
      </c>
      <c r="R79" s="112" t="e">
        <f>IF(P79="X",'U 2.1'!F9,NA())</f>
        <v>#N/A</v>
      </c>
      <c r="S79" s="233">
        <f t="shared" si="3"/>
        <v>2</v>
      </c>
      <c r="T79" s="112" t="e">
        <f>IF(P79="X",'U 2.1'!E9,NA())</f>
        <v>#N/A</v>
      </c>
      <c r="U79" s="717"/>
      <c r="V79" s="716"/>
      <c r="W79" s="716"/>
      <c r="X79" s="85">
        <f t="shared" si="0"/>
        <v>-0.1</v>
      </c>
      <c r="Y79" s="85">
        <f t="shared" si="4"/>
        <v>-0.1</v>
      </c>
      <c r="Z79" s="715"/>
      <c r="AB79" s="805"/>
      <c r="AC79" s="806"/>
      <c r="AD79" s="807"/>
    </row>
    <row r="80" spans="1:31" ht="16.5" customHeight="1" x14ac:dyDescent="0.3">
      <c r="A80" s="30"/>
      <c r="B80" s="743"/>
      <c r="C80" s="577"/>
      <c r="D80" s="577"/>
      <c r="E80" s="577"/>
      <c r="F80" s="745" t="s">
        <v>57</v>
      </c>
      <c r="G80" s="740" t="s">
        <v>16</v>
      </c>
      <c r="H80" s="427">
        <v>1</v>
      </c>
      <c r="I80" s="428" t="str">
        <f>CONCATENATE($F$80,".",H80)</f>
        <v>U 2.2.1</v>
      </c>
      <c r="J80" s="429" t="str">
        <f>'U 2.2'!C7</f>
        <v>Luftschadstoffe und Gerüche</v>
      </c>
      <c r="K80" s="435"/>
      <c r="L80" s="435"/>
      <c r="M80" s="435"/>
      <c r="N80" s="511"/>
      <c r="O80" s="515"/>
      <c r="P80" s="196" t="str">
        <f>'U 2.2'!D7</f>
        <v>X</v>
      </c>
      <c r="Q80" s="104">
        <f t="shared" si="2"/>
        <v>1</v>
      </c>
      <c r="R80" s="110">
        <f>IF(P80="X",'U 2.2'!F7,NA())</f>
        <v>1</v>
      </c>
      <c r="S80" s="234" t="str">
        <f t="shared" si="3"/>
        <v/>
      </c>
      <c r="T80" s="110">
        <f>IF(P80="X",'U 2.2'!E7,NA())</f>
        <v>2</v>
      </c>
      <c r="U80" s="717">
        <f>IF(V80=W80,NA(),(_xlfn.IFNA(T80,0)+_xlfn.IFNA(T81,0)+_xlfn.IFNA(T82,0)+_xlfn.IFNA(T83,0))/(W80-V80))</f>
        <v>1.3333333333333333</v>
      </c>
      <c r="V80" s="716">
        <f>COUNTIF(T80:T83,NA())</f>
        <v>1</v>
      </c>
      <c r="W80" s="716">
        <v>4</v>
      </c>
      <c r="X80" s="85">
        <f t="shared" si="0"/>
        <v>1</v>
      </c>
      <c r="Y80" s="85">
        <f t="shared" si="4"/>
        <v>2</v>
      </c>
      <c r="Z80" s="715"/>
      <c r="AB80" s="802"/>
      <c r="AC80" s="803"/>
      <c r="AD80" s="804"/>
    </row>
    <row r="81" spans="1:30" ht="15" customHeight="1" x14ac:dyDescent="0.3">
      <c r="A81" s="30"/>
      <c r="B81" s="743"/>
      <c r="C81" s="577"/>
      <c r="D81" s="577"/>
      <c r="E81" s="577"/>
      <c r="F81" s="746"/>
      <c r="G81" s="740"/>
      <c r="H81" s="408">
        <v>2</v>
      </c>
      <c r="I81" s="409" t="str">
        <f>CONCATENATE($F$80,".",H81)</f>
        <v>U 2.2.2</v>
      </c>
      <c r="J81" s="410" t="str">
        <f>'U 2.2'!C8</f>
        <v>Lärm und Erschütterungen</v>
      </c>
      <c r="K81" s="416"/>
      <c r="L81" s="416"/>
      <c r="M81" s="416"/>
      <c r="N81" s="507"/>
      <c r="O81" s="508"/>
      <c r="P81" s="191" t="str">
        <f>'U 2.2'!D8</f>
        <v>X</v>
      </c>
      <c r="Q81" s="106">
        <f t="shared" si="2"/>
        <v>1</v>
      </c>
      <c r="R81" s="111">
        <f>IF(P81="X",'U 2.2'!F8,NA())</f>
        <v>1</v>
      </c>
      <c r="S81" s="232" t="str">
        <f t="shared" si="3"/>
        <v/>
      </c>
      <c r="T81" s="111">
        <f>IF(P81="X",'U 2.2'!E8,NA())</f>
        <v>1</v>
      </c>
      <c r="U81" s="717"/>
      <c r="V81" s="716"/>
      <c r="W81" s="716"/>
      <c r="X81" s="85">
        <f t="shared" si="0"/>
        <v>1</v>
      </c>
      <c r="Y81" s="85">
        <f t="shared" si="4"/>
        <v>1</v>
      </c>
      <c r="Z81" s="715"/>
      <c r="AB81" s="799"/>
      <c r="AC81" s="800"/>
      <c r="AD81" s="801"/>
    </row>
    <row r="82" spans="1:30" ht="15" customHeight="1" x14ac:dyDescent="0.3">
      <c r="A82" s="30"/>
      <c r="B82" s="743"/>
      <c r="C82" s="577"/>
      <c r="D82" s="577"/>
      <c r="E82" s="577"/>
      <c r="F82" s="746"/>
      <c r="G82" s="740"/>
      <c r="H82" s="408">
        <v>3</v>
      </c>
      <c r="I82" s="409" t="str">
        <f>CONCATENATE($F$80,".",H82)</f>
        <v>U 2.2.3</v>
      </c>
      <c r="J82" s="410" t="str">
        <f>'U 2.2'!C9</f>
        <v>Nichtionisierende Strahlung (NIS)</v>
      </c>
      <c r="K82" s="416"/>
      <c r="L82" s="416"/>
      <c r="M82" s="416"/>
      <c r="N82" s="507"/>
      <c r="O82" s="508"/>
      <c r="P82" s="191">
        <f>'U 2.2'!D9</f>
        <v>0</v>
      </c>
      <c r="Q82" s="106">
        <f t="shared" si="2"/>
        <v>-0.1</v>
      </c>
      <c r="R82" s="111" t="e">
        <f>IF(P82="X",'U 2.2'!F9,NA())</f>
        <v>#N/A</v>
      </c>
      <c r="S82" s="232">
        <f t="shared" si="3"/>
        <v>2</v>
      </c>
      <c r="T82" s="111" t="e">
        <f>IF(P82="X",'U 2.2'!E9,NA())</f>
        <v>#N/A</v>
      </c>
      <c r="U82" s="717"/>
      <c r="V82" s="716"/>
      <c r="W82" s="716"/>
      <c r="X82" s="85">
        <f t="shared" ref="X82:X92" si="16">IF(ISNA(R82),-0.1,IF(R82=0,0.1,R82))</f>
        <v>-0.1</v>
      </c>
      <c r="Y82" s="85">
        <f t="shared" si="4"/>
        <v>-0.1</v>
      </c>
      <c r="Z82" s="715"/>
      <c r="AB82" s="799"/>
      <c r="AC82" s="800"/>
      <c r="AD82" s="801"/>
    </row>
    <row r="83" spans="1:30" ht="15" customHeight="1" x14ac:dyDescent="0.3">
      <c r="A83" s="30"/>
      <c r="B83" s="743"/>
      <c r="C83" s="577"/>
      <c r="D83" s="577"/>
      <c r="E83" s="577"/>
      <c r="F83" s="747"/>
      <c r="G83" s="740"/>
      <c r="H83" s="419">
        <v>4</v>
      </c>
      <c r="I83" s="420" t="s">
        <v>332</v>
      </c>
      <c r="J83" s="421" t="str">
        <f>'U 2.2'!C10</f>
        <v>Hitze und Licht</v>
      </c>
      <c r="K83" s="422"/>
      <c r="L83" s="422"/>
      <c r="M83" s="422"/>
      <c r="N83" s="509"/>
      <c r="O83" s="514"/>
      <c r="P83" s="192" t="str">
        <f>'U 2.2'!D10</f>
        <v>X</v>
      </c>
      <c r="Q83" s="105">
        <f t="shared" ref="Q83:Q92" si="17">IF(ISNA(R83),-0.1,IF(R83=0,0.1,R83))</f>
        <v>1</v>
      </c>
      <c r="R83" s="112">
        <f>IF(P83="X",'U 2.2'!F10,NA())</f>
        <v>1</v>
      </c>
      <c r="S83" s="233" t="str">
        <f t="shared" ref="S83:S92" si="18">IF(ISNA(R83),2,"")</f>
        <v/>
      </c>
      <c r="T83" s="112">
        <f>IF(P83="X",'U 2.2'!E10,NA())</f>
        <v>1</v>
      </c>
      <c r="U83" s="717"/>
      <c r="V83" s="716"/>
      <c r="W83" s="716"/>
      <c r="X83" s="85">
        <f t="shared" si="16"/>
        <v>1</v>
      </c>
      <c r="Y83" s="85">
        <f t="shared" ref="Y83:Y92" si="19">IF(ISNA(T83),-0.1,IF(T83=0,0.1,T83))</f>
        <v>1</v>
      </c>
      <c r="Z83" s="715"/>
      <c r="AB83" s="793"/>
      <c r="AC83" s="794"/>
      <c r="AD83" s="795"/>
    </row>
    <row r="84" spans="1:30" ht="15" customHeight="1" x14ac:dyDescent="0.3">
      <c r="A84" s="30"/>
      <c r="B84" s="743"/>
      <c r="C84" s="577"/>
      <c r="D84" s="577"/>
      <c r="E84" s="577"/>
      <c r="F84" s="745" t="s">
        <v>58</v>
      </c>
      <c r="G84" s="740" t="s">
        <v>61</v>
      </c>
      <c r="H84" s="427">
        <v>1</v>
      </c>
      <c r="I84" s="428" t="str">
        <f>CONCATENATE($F$84,".",H84)</f>
        <v>U 2.3.1</v>
      </c>
      <c r="J84" s="429" t="str">
        <f>'U 2.3'!C7</f>
        <v>Qualitative/stoffliche Auswirkungen auf Oberflächen- und Grundwasser</v>
      </c>
      <c r="K84" s="435"/>
      <c r="L84" s="435"/>
      <c r="M84" s="435"/>
      <c r="N84" s="511"/>
      <c r="O84" s="515"/>
      <c r="P84" s="191" t="str">
        <f>'U 2.3'!D7</f>
        <v>X</v>
      </c>
      <c r="Q84" s="107">
        <f t="shared" si="17"/>
        <v>1</v>
      </c>
      <c r="R84" s="111">
        <f>IF(P84="X",'U 2.3'!F7,NA())</f>
        <v>1</v>
      </c>
      <c r="S84" s="232" t="str">
        <f t="shared" si="18"/>
        <v/>
      </c>
      <c r="T84" s="111">
        <f>IF(P84="X",'U 2.3'!E7,NA())</f>
        <v>1</v>
      </c>
      <c r="U84" s="717">
        <f>IF(V84=W84,NA(),(_xlfn.IFNA(T84,0)+_xlfn.IFNA(T85,0)+_xlfn.IFNA(T86,0))/(W84-V84))</f>
        <v>1</v>
      </c>
      <c r="V84" s="716">
        <f>COUNTIF(T84:T86,NA())</f>
        <v>2</v>
      </c>
      <c r="W84" s="716">
        <v>3</v>
      </c>
      <c r="X84" s="85">
        <f t="shared" si="16"/>
        <v>1</v>
      </c>
      <c r="Y84" s="85">
        <f t="shared" si="19"/>
        <v>1</v>
      </c>
      <c r="Z84" s="715"/>
      <c r="AB84" s="802"/>
      <c r="AC84" s="803"/>
      <c r="AD84" s="804"/>
    </row>
    <row r="85" spans="1:30" ht="15" customHeight="1" x14ac:dyDescent="0.3">
      <c r="A85" s="30"/>
      <c r="B85" s="743"/>
      <c r="C85" s="577"/>
      <c r="D85" s="577"/>
      <c r="E85" s="577"/>
      <c r="F85" s="746"/>
      <c r="G85" s="740"/>
      <c r="H85" s="408">
        <v>2</v>
      </c>
      <c r="I85" s="409" t="str">
        <f>CONCATENATE($F$84,".",H85)</f>
        <v>U 2.3.2</v>
      </c>
      <c r="J85" s="410" t="str">
        <f>'U 2.3'!C8</f>
        <v>Speichervolumen, Gewässerraum, Durchfluss und Wasserkreislauf</v>
      </c>
      <c r="K85" s="416"/>
      <c r="L85" s="416"/>
      <c r="M85" s="416"/>
      <c r="N85" s="507"/>
      <c r="O85" s="508"/>
      <c r="P85" s="191">
        <f>'U 2.3'!D8</f>
        <v>0</v>
      </c>
      <c r="Q85" s="107">
        <f t="shared" si="17"/>
        <v>-0.1</v>
      </c>
      <c r="R85" s="111" t="e">
        <f>IF(P85="X",'U 2.3'!F8,NA())</f>
        <v>#N/A</v>
      </c>
      <c r="S85" s="232">
        <f t="shared" si="18"/>
        <v>2</v>
      </c>
      <c r="T85" s="111" t="e">
        <f>IF(P85="X",'U 2.3'!E8,NA())</f>
        <v>#N/A</v>
      </c>
      <c r="U85" s="717"/>
      <c r="V85" s="716"/>
      <c r="W85" s="716"/>
      <c r="X85" s="85">
        <f t="shared" si="16"/>
        <v>-0.1</v>
      </c>
      <c r="Y85" s="85">
        <f t="shared" si="19"/>
        <v>-0.1</v>
      </c>
      <c r="Z85" s="715"/>
      <c r="AB85" s="799"/>
      <c r="AC85" s="800"/>
      <c r="AD85" s="801"/>
    </row>
    <row r="86" spans="1:30" ht="15" customHeight="1" x14ac:dyDescent="0.3">
      <c r="A86" s="30"/>
      <c r="B86" s="743"/>
      <c r="C86" s="577"/>
      <c r="D86" s="577"/>
      <c r="E86" s="577"/>
      <c r="F86" s="747"/>
      <c r="G86" s="740"/>
      <c r="H86" s="419">
        <v>3</v>
      </c>
      <c r="I86" s="420" t="str">
        <f>CONCATENATE($F$84,".",H86)</f>
        <v>U 2.3.3</v>
      </c>
      <c r="J86" s="421" t="str">
        <f>'U 2.3'!C9</f>
        <v>Wasserverbrauch und Wasserbezug</v>
      </c>
      <c r="K86" s="422"/>
      <c r="L86" s="422"/>
      <c r="M86" s="422"/>
      <c r="N86" s="509"/>
      <c r="O86" s="514"/>
      <c r="P86" s="192">
        <f>'U 2.3'!D9</f>
        <v>0</v>
      </c>
      <c r="Q86" s="108">
        <f t="shared" si="17"/>
        <v>-0.1</v>
      </c>
      <c r="R86" s="112" t="e">
        <f>IF(P86="X",'U 2.3'!F9,NA())</f>
        <v>#N/A</v>
      </c>
      <c r="S86" s="233">
        <f t="shared" si="18"/>
        <v>2</v>
      </c>
      <c r="T86" s="112" t="e">
        <f>IF(P86="X",'U 2.3'!E9,NA())</f>
        <v>#N/A</v>
      </c>
      <c r="U86" s="717"/>
      <c r="V86" s="716"/>
      <c r="W86" s="716"/>
      <c r="X86" s="85">
        <f t="shared" si="16"/>
        <v>-0.1</v>
      </c>
      <c r="Y86" s="85">
        <f t="shared" si="19"/>
        <v>-0.1</v>
      </c>
      <c r="Z86" s="715"/>
      <c r="AB86" s="793"/>
      <c r="AC86" s="794"/>
      <c r="AD86" s="795"/>
    </row>
    <row r="87" spans="1:30" ht="15" customHeight="1" x14ac:dyDescent="0.3">
      <c r="A87" s="30"/>
      <c r="B87" s="743"/>
      <c r="C87" s="577"/>
      <c r="D87" s="577"/>
      <c r="E87" s="577"/>
      <c r="F87" s="748" t="s">
        <v>60</v>
      </c>
      <c r="G87" s="740" t="s">
        <v>62</v>
      </c>
      <c r="H87" s="427">
        <v>1</v>
      </c>
      <c r="I87" s="428" t="str">
        <f>CONCATENATE($F$87,".",H87)</f>
        <v>U 2.4.1</v>
      </c>
      <c r="J87" s="429" t="str">
        <f>'U 2.4'!C7</f>
        <v>Erhalt und Aufwertung von Natur- und Landschaftselementen</v>
      </c>
      <c r="K87" s="435"/>
      <c r="L87" s="435"/>
      <c r="M87" s="435"/>
      <c r="N87" s="511"/>
      <c r="O87" s="515"/>
      <c r="P87" s="196" t="str">
        <f>'U 2.4'!D7</f>
        <v>X</v>
      </c>
      <c r="Q87" s="104">
        <f t="shared" si="17"/>
        <v>0.1</v>
      </c>
      <c r="R87" s="110">
        <f>IF(P87="X",'U 2.4'!F7,NA())</f>
        <v>0</v>
      </c>
      <c r="S87" s="234" t="str">
        <f t="shared" si="18"/>
        <v/>
      </c>
      <c r="T87" s="110">
        <f>IF(P87="X",'U 2.4'!E7,NA())</f>
        <v>1</v>
      </c>
      <c r="U87" s="717">
        <f>IF(V87=W87,NA(),(_xlfn.IFNA(T87,0)+_xlfn.IFNA(T88,0)+_xlfn.IFNA(T89,0))/(W87-V87))</f>
        <v>1</v>
      </c>
      <c r="V87" s="716">
        <f>COUNTIF(T87:T89,NA())</f>
        <v>0</v>
      </c>
      <c r="W87" s="716">
        <v>3</v>
      </c>
      <c r="X87" s="85">
        <f t="shared" si="16"/>
        <v>0.1</v>
      </c>
      <c r="Y87" s="85">
        <f t="shared" si="19"/>
        <v>1</v>
      </c>
      <c r="Z87" s="715"/>
      <c r="AB87" s="802"/>
      <c r="AC87" s="803"/>
      <c r="AD87" s="804"/>
    </row>
    <row r="88" spans="1:30" ht="15" customHeight="1" x14ac:dyDescent="0.3">
      <c r="A88" s="30"/>
      <c r="B88" s="743"/>
      <c r="C88" s="577"/>
      <c r="D88" s="577"/>
      <c r="E88" s="577"/>
      <c r="F88" s="749"/>
      <c r="G88" s="740"/>
      <c r="H88" s="408">
        <v>2</v>
      </c>
      <c r="I88" s="409" t="str">
        <f>CONCATENATE($F$87,".",H88)</f>
        <v>U 2.4.2</v>
      </c>
      <c r="J88" s="410" t="str">
        <f>'U 2.4'!C8</f>
        <v>Verbindungskorridore</v>
      </c>
      <c r="K88" s="416"/>
      <c r="L88" s="416"/>
      <c r="M88" s="416"/>
      <c r="N88" s="507"/>
      <c r="O88" s="508"/>
      <c r="P88" s="191" t="str">
        <f>'U 2.4'!D8</f>
        <v>X</v>
      </c>
      <c r="Q88" s="106">
        <f t="shared" si="17"/>
        <v>2</v>
      </c>
      <c r="R88" s="111">
        <f>IF(P88="X",'U 2.4'!F8,NA())</f>
        <v>2</v>
      </c>
      <c r="S88" s="232" t="str">
        <f t="shared" si="18"/>
        <v/>
      </c>
      <c r="T88" s="111">
        <f>IF(P88="X",'U 2.4'!E8,NA())</f>
        <v>1</v>
      </c>
      <c r="U88" s="717"/>
      <c r="V88" s="716"/>
      <c r="W88" s="716"/>
      <c r="X88" s="85">
        <f t="shared" si="16"/>
        <v>2</v>
      </c>
      <c r="Y88" s="85">
        <f t="shared" si="19"/>
        <v>1</v>
      </c>
      <c r="Z88" s="715"/>
      <c r="AB88" s="799"/>
      <c r="AC88" s="800"/>
      <c r="AD88" s="801"/>
    </row>
    <row r="89" spans="1:30" ht="15" customHeight="1" x14ac:dyDescent="0.3">
      <c r="A89" s="30"/>
      <c r="B89" s="743"/>
      <c r="C89" s="577"/>
      <c r="D89" s="582"/>
      <c r="E89" s="582"/>
      <c r="F89" s="750"/>
      <c r="G89" s="740"/>
      <c r="H89" s="419">
        <v>3</v>
      </c>
      <c r="I89" s="420" t="str">
        <f>CONCATENATE($F$87,".",H89)</f>
        <v>U 2.4.3</v>
      </c>
      <c r="J89" s="421" t="str">
        <f>'U 2.4'!C9</f>
        <v>Invasive Pflanzen und Neophyten</v>
      </c>
      <c r="K89" s="438"/>
      <c r="L89" s="438"/>
      <c r="M89" s="438"/>
      <c r="N89" s="509"/>
      <c r="O89" s="514"/>
      <c r="P89" s="192" t="str">
        <f>'U 2.4'!D9</f>
        <v>X</v>
      </c>
      <c r="Q89" s="105">
        <f t="shared" si="17"/>
        <v>0.1</v>
      </c>
      <c r="R89" s="112">
        <f>IF(P89="X",'U 2.4'!F9,NA())</f>
        <v>0</v>
      </c>
      <c r="S89" s="233" t="str">
        <f t="shared" si="18"/>
        <v/>
      </c>
      <c r="T89" s="112">
        <f>IF(P89="X",'U 2.4'!E9,NA())</f>
        <v>1</v>
      </c>
      <c r="U89" s="717"/>
      <c r="V89" s="716"/>
      <c r="W89" s="716"/>
      <c r="X89" s="85">
        <f t="shared" si="16"/>
        <v>0.1</v>
      </c>
      <c r="Y89" s="85">
        <f t="shared" si="19"/>
        <v>1</v>
      </c>
      <c r="Z89" s="715"/>
      <c r="AB89" s="793"/>
      <c r="AC89" s="794"/>
      <c r="AD89" s="795"/>
    </row>
    <row r="90" spans="1:30" ht="15" customHeight="1" x14ac:dyDescent="0.3">
      <c r="A90" s="30"/>
      <c r="B90" s="743"/>
      <c r="C90" s="577"/>
      <c r="D90" s="558" t="s">
        <v>9</v>
      </c>
      <c r="E90" s="558" t="s">
        <v>17</v>
      </c>
      <c r="F90" s="745" t="s">
        <v>63</v>
      </c>
      <c r="G90" s="740" t="s">
        <v>66</v>
      </c>
      <c r="H90" s="427">
        <v>1</v>
      </c>
      <c r="I90" s="428" t="str">
        <f>CONCATENATE($F$90,".",H90)</f>
        <v>U 3.1.1</v>
      </c>
      <c r="J90" s="429" t="str">
        <f>'U 3.1'!C7</f>
        <v>Risiken durch Naturgefahren</v>
      </c>
      <c r="K90" s="435"/>
      <c r="L90" s="435"/>
      <c r="M90" s="435"/>
      <c r="N90" s="511"/>
      <c r="O90" s="515"/>
      <c r="P90" s="196" t="str">
        <f>'U 3.1'!D7</f>
        <v>X</v>
      </c>
      <c r="Q90" s="104">
        <f t="shared" si="17"/>
        <v>1</v>
      </c>
      <c r="R90" s="110">
        <f>IF(P90="X",'U 3.1'!F7,NA())</f>
        <v>1</v>
      </c>
      <c r="S90" s="234" t="str">
        <f t="shared" si="18"/>
        <v/>
      </c>
      <c r="T90" s="110">
        <f>IF(P90="X",'U 3.1'!E7,NA())</f>
        <v>2</v>
      </c>
      <c r="U90" s="717">
        <f>IF(V90=W90,NA(),(_xlfn.IFNA(T90,0)+_xlfn.IFNA(T91,0))/(W90-V90))</f>
        <v>2</v>
      </c>
      <c r="V90" s="716">
        <f>COUNTIF(T90:T91,NA())</f>
        <v>1</v>
      </c>
      <c r="W90" s="716">
        <v>2</v>
      </c>
      <c r="X90" s="85">
        <f t="shared" si="16"/>
        <v>1</v>
      </c>
      <c r="Y90" s="85">
        <f t="shared" si="19"/>
        <v>2</v>
      </c>
      <c r="Z90" s="715"/>
      <c r="AB90" s="802"/>
      <c r="AC90" s="803"/>
      <c r="AD90" s="804"/>
    </row>
    <row r="91" spans="1:30" ht="15" customHeight="1" x14ac:dyDescent="0.3">
      <c r="A91" s="30"/>
      <c r="B91" s="743"/>
      <c r="C91" s="577"/>
      <c r="D91" s="751"/>
      <c r="E91" s="751"/>
      <c r="F91" s="747"/>
      <c r="G91" s="740"/>
      <c r="H91" s="419">
        <v>2</v>
      </c>
      <c r="I91" s="420" t="str">
        <f>CONCATENATE($F$90,".",H91)</f>
        <v>U 3.1.2</v>
      </c>
      <c r="J91" s="421" t="str">
        <f>'U 3.1'!C8</f>
        <v>Einflüsse des Klimawandels</v>
      </c>
      <c r="K91" s="422"/>
      <c r="L91" s="422"/>
      <c r="M91" s="422"/>
      <c r="N91" s="509"/>
      <c r="O91" s="514"/>
      <c r="P91" s="192">
        <f>'U 3.1'!D8</f>
        <v>0</v>
      </c>
      <c r="Q91" s="105">
        <f t="shared" si="17"/>
        <v>-0.1</v>
      </c>
      <c r="R91" s="112" t="e">
        <f>IF(P91="X",'U 3.1'!F8,NA())</f>
        <v>#N/A</v>
      </c>
      <c r="S91" s="233">
        <f t="shared" si="18"/>
        <v>2</v>
      </c>
      <c r="T91" s="112" t="e">
        <f>IF(P91="X",'U 3.1'!E8,NA())</f>
        <v>#N/A</v>
      </c>
      <c r="U91" s="717"/>
      <c r="V91" s="716"/>
      <c r="W91" s="716"/>
      <c r="X91" s="85">
        <f t="shared" si="16"/>
        <v>-0.1</v>
      </c>
      <c r="Y91" s="85">
        <f t="shared" si="19"/>
        <v>-0.1</v>
      </c>
      <c r="Z91" s="715"/>
      <c r="AB91" s="793"/>
      <c r="AC91" s="794"/>
      <c r="AD91" s="795"/>
    </row>
    <row r="92" spans="1:30" ht="15.6" customHeight="1" thickBot="1" x14ac:dyDescent="0.35">
      <c r="A92" s="30"/>
      <c r="B92" s="744"/>
      <c r="C92" s="578"/>
      <c r="D92" s="560"/>
      <c r="E92" s="560"/>
      <c r="F92" s="204" t="s">
        <v>65</v>
      </c>
      <c r="G92" s="486" t="s">
        <v>67</v>
      </c>
      <c r="H92" s="450">
        <v>1</v>
      </c>
      <c r="I92" s="451" t="str">
        <f>CONCATENATE($F$92,".",H92)</f>
        <v>U 3.2.1</v>
      </c>
      <c r="J92" s="452" t="str">
        <f>'U 3.2'!C7</f>
        <v>Störfälle und Gefahrengüter</v>
      </c>
      <c r="K92" s="453"/>
      <c r="L92" s="453"/>
      <c r="M92" s="453"/>
      <c r="N92" s="516"/>
      <c r="O92" s="517"/>
      <c r="P92" s="198" t="str">
        <f>'U 3.2'!D7</f>
        <v>X</v>
      </c>
      <c r="Q92" s="202">
        <f t="shared" si="17"/>
        <v>1</v>
      </c>
      <c r="R92" s="203">
        <f>IF(P92="X",'U 3.2'!F7,NA())</f>
        <v>1</v>
      </c>
      <c r="S92" s="236" t="str">
        <f t="shared" si="18"/>
        <v/>
      </c>
      <c r="T92" s="203">
        <f>IF(P92="X",'U 3.2'!E7,NA())</f>
        <v>1</v>
      </c>
      <c r="U92" s="484">
        <f>AVERAGE(T92:T92)</f>
        <v>1</v>
      </c>
      <c r="V92" s="483">
        <f>COUNTIF(T92,NA())</f>
        <v>0</v>
      </c>
      <c r="W92" s="483">
        <v>1</v>
      </c>
      <c r="X92" s="85">
        <f t="shared" si="16"/>
        <v>1</v>
      </c>
      <c r="Y92" s="85">
        <f t="shared" si="19"/>
        <v>1</v>
      </c>
      <c r="Z92" s="715"/>
      <c r="AB92" s="796"/>
      <c r="AC92" s="797"/>
      <c r="AD92" s="798"/>
    </row>
    <row r="93" spans="1:30" x14ac:dyDescent="0.3">
      <c r="H93" s="44"/>
      <c r="I93" s="44"/>
      <c r="J93" s="45"/>
      <c r="K93" s="45"/>
      <c r="L93" s="45"/>
      <c r="M93" s="45"/>
      <c r="N93" s="45"/>
      <c r="O93" s="45"/>
      <c r="AD93" s="44"/>
    </row>
    <row r="94" spans="1:30" x14ac:dyDescent="0.3">
      <c r="B94" s="399"/>
      <c r="C94" s="399"/>
      <c r="D94" s="399"/>
      <c r="E94" s="399"/>
      <c r="F94" s="399"/>
      <c r="G94" s="399"/>
      <c r="H94" s="399"/>
      <c r="I94" s="386"/>
      <c r="J94" s="399"/>
      <c r="K94" s="399"/>
      <c r="L94" s="399"/>
      <c r="M94" s="399"/>
      <c r="N94" s="399"/>
      <c r="O94" s="399"/>
      <c r="P94" s="399"/>
      <c r="Q94" s="399"/>
      <c r="R94" s="399"/>
      <c r="S94" s="399"/>
      <c r="T94" s="399"/>
      <c r="U94" s="399"/>
      <c r="V94" s="399"/>
      <c r="W94" s="399"/>
      <c r="X94" s="399"/>
      <c r="Y94" s="399"/>
      <c r="Z94" s="399"/>
      <c r="AA94" s="399"/>
      <c r="AB94" s="376"/>
      <c r="AC94" s="376"/>
      <c r="AD94" s="326"/>
    </row>
    <row r="95" spans="1:30" x14ac:dyDescent="0.3">
      <c r="B95" s="399"/>
      <c r="C95" s="399"/>
      <c r="D95" s="399"/>
      <c r="E95" s="399"/>
      <c r="F95" s="399"/>
      <c r="G95" s="399"/>
      <c r="H95" s="399"/>
      <c r="I95" s="386"/>
      <c r="J95" s="399"/>
      <c r="K95" s="399"/>
      <c r="L95" s="399"/>
      <c r="M95" s="399"/>
      <c r="N95" s="399"/>
      <c r="O95" s="399"/>
      <c r="P95" s="399"/>
      <c r="Q95" s="399"/>
      <c r="R95" s="399"/>
      <c r="S95" s="399"/>
      <c r="T95" s="399"/>
      <c r="U95" s="399"/>
      <c r="V95" s="399"/>
      <c r="W95" s="399"/>
      <c r="X95" s="399"/>
      <c r="Y95" s="399"/>
      <c r="Z95" s="399"/>
      <c r="AA95" s="399"/>
      <c r="AB95" s="404"/>
      <c r="AC95" s="404"/>
      <c r="AD95" s="404"/>
    </row>
    <row r="96" spans="1:30" x14ac:dyDescent="0.3">
      <c r="AB96" s="376"/>
      <c r="AC96" s="376"/>
      <c r="AD96" s="326"/>
    </row>
    <row r="97" spans="28:30" x14ac:dyDescent="0.3">
      <c r="AB97" s="376"/>
      <c r="AC97" s="376"/>
      <c r="AD97" s="326"/>
    </row>
  </sheetData>
  <mergeCells count="251">
    <mergeCell ref="B1:G2"/>
    <mergeCell ref="N9:O9"/>
    <mergeCell ref="B16:C17"/>
    <mergeCell ref="D16:E17"/>
    <mergeCell ref="F16:G17"/>
    <mergeCell ref="H16:J17"/>
    <mergeCell ref="K16:M16"/>
    <mergeCell ref="N16:O16"/>
    <mergeCell ref="AB16:AD17"/>
    <mergeCell ref="B18:B25"/>
    <mergeCell ref="C18:C25"/>
    <mergeCell ref="D18:D25"/>
    <mergeCell ref="E18:E25"/>
    <mergeCell ref="F18:F20"/>
    <mergeCell ref="G18:G20"/>
    <mergeCell ref="U18:U20"/>
    <mergeCell ref="V18:V20"/>
    <mergeCell ref="W18:W20"/>
    <mergeCell ref="AB22:AD22"/>
    <mergeCell ref="AB23:AD23"/>
    <mergeCell ref="F24:F25"/>
    <mergeCell ref="G24:G25"/>
    <mergeCell ref="U24:U25"/>
    <mergeCell ref="V24:V25"/>
    <mergeCell ref="W24:W25"/>
    <mergeCell ref="AB24:AD24"/>
    <mergeCell ref="AB25:AD25"/>
    <mergeCell ref="Z18:Z25"/>
    <mergeCell ref="AB18:AD18"/>
    <mergeCell ref="AB19:AD19"/>
    <mergeCell ref="AB20:AD20"/>
    <mergeCell ref="F21:F23"/>
    <mergeCell ref="G21:G23"/>
    <mergeCell ref="U21:U23"/>
    <mergeCell ref="V21:V23"/>
    <mergeCell ref="W21:W23"/>
    <mergeCell ref="AB21:AD21"/>
    <mergeCell ref="U31:U33"/>
    <mergeCell ref="V31:V33"/>
    <mergeCell ref="W31:W33"/>
    <mergeCell ref="AB31:AD31"/>
    <mergeCell ref="AB32:AD32"/>
    <mergeCell ref="AB33:AD33"/>
    <mergeCell ref="F28:F30"/>
    <mergeCell ref="G28:G30"/>
    <mergeCell ref="U26:U27"/>
    <mergeCell ref="V26:V27"/>
    <mergeCell ref="W26:W27"/>
    <mergeCell ref="Z26:Z47"/>
    <mergeCell ref="AB26:AD26"/>
    <mergeCell ref="AB27:AD27"/>
    <mergeCell ref="U28:U30"/>
    <mergeCell ref="V28:V30"/>
    <mergeCell ref="W28:W30"/>
    <mergeCell ref="AB28:AD28"/>
    <mergeCell ref="AB29:AD29"/>
    <mergeCell ref="AB30:AD30"/>
    <mergeCell ref="AB36:AD36"/>
    <mergeCell ref="W43:W45"/>
    <mergeCell ref="AB43:AD43"/>
    <mergeCell ref="AB44:AD44"/>
    <mergeCell ref="U37:U38"/>
    <mergeCell ref="V37:V38"/>
    <mergeCell ref="W37:W38"/>
    <mergeCell ref="AB37:AD37"/>
    <mergeCell ref="AB38:AD38"/>
    <mergeCell ref="F34:F35"/>
    <mergeCell ref="G34:G35"/>
    <mergeCell ref="U34:U35"/>
    <mergeCell ref="V34:V35"/>
    <mergeCell ref="W34:W35"/>
    <mergeCell ref="AB34:AD34"/>
    <mergeCell ref="AB35:AD35"/>
    <mergeCell ref="AB46:AD46"/>
    <mergeCell ref="F43:F45"/>
    <mergeCell ref="G43:G45"/>
    <mergeCell ref="U43:U45"/>
    <mergeCell ref="V43:V45"/>
    <mergeCell ref="AB47:AD47"/>
    <mergeCell ref="F39:F42"/>
    <mergeCell ref="G39:G42"/>
    <mergeCell ref="U39:U42"/>
    <mergeCell ref="V39:V42"/>
    <mergeCell ref="W39:W42"/>
    <mergeCell ref="AB39:AD39"/>
    <mergeCell ref="AB40:AD40"/>
    <mergeCell ref="AB41:AD41"/>
    <mergeCell ref="AB42:AD42"/>
    <mergeCell ref="AB45:AD45"/>
    <mergeCell ref="U48:U50"/>
    <mergeCell ref="V48:V50"/>
    <mergeCell ref="W48:W50"/>
    <mergeCell ref="W60:W61"/>
    <mergeCell ref="W62:W64"/>
    <mergeCell ref="F46:F47"/>
    <mergeCell ref="G46:G47"/>
    <mergeCell ref="U46:U47"/>
    <mergeCell ref="V46:V47"/>
    <mergeCell ref="W46:W47"/>
    <mergeCell ref="D43:D47"/>
    <mergeCell ref="E43:E47"/>
    <mergeCell ref="B26:B47"/>
    <mergeCell ref="C26:C47"/>
    <mergeCell ref="D26:D33"/>
    <mergeCell ref="E26:E33"/>
    <mergeCell ref="F26:F27"/>
    <mergeCell ref="G26:G27"/>
    <mergeCell ref="D34:D42"/>
    <mergeCell ref="E34:E42"/>
    <mergeCell ref="F37:F38"/>
    <mergeCell ref="G37:G38"/>
    <mergeCell ref="F31:F33"/>
    <mergeCell ref="G31:G33"/>
    <mergeCell ref="D53:D61"/>
    <mergeCell ref="E53:E61"/>
    <mergeCell ref="F53:F55"/>
    <mergeCell ref="G53:G55"/>
    <mergeCell ref="U53:U55"/>
    <mergeCell ref="V53:V55"/>
    <mergeCell ref="W53:W55"/>
    <mergeCell ref="AB53:AD53"/>
    <mergeCell ref="AB54:AD54"/>
    <mergeCell ref="Z48:Z64"/>
    <mergeCell ref="AB48:AD48"/>
    <mergeCell ref="AB49:AD49"/>
    <mergeCell ref="AB50:AD50"/>
    <mergeCell ref="F51:F52"/>
    <mergeCell ref="G51:G52"/>
    <mergeCell ref="U51:U52"/>
    <mergeCell ref="V51:V52"/>
    <mergeCell ref="W51:W52"/>
    <mergeCell ref="AB51:AD51"/>
    <mergeCell ref="F60:F61"/>
    <mergeCell ref="G60:G61"/>
    <mergeCell ref="U60:U61"/>
    <mergeCell ref="V60:V61"/>
    <mergeCell ref="D48:D52"/>
    <mergeCell ref="AB55:AD55"/>
    <mergeCell ref="F56:F59"/>
    <mergeCell ref="G56:G59"/>
    <mergeCell ref="U56:U59"/>
    <mergeCell ref="V56:V59"/>
    <mergeCell ref="W56:W59"/>
    <mergeCell ref="AB56:AD56"/>
    <mergeCell ref="AB57:AD57"/>
    <mergeCell ref="AB52:AD52"/>
    <mergeCell ref="U62:U64"/>
    <mergeCell ref="V62:V64"/>
    <mergeCell ref="U65:U67"/>
    <mergeCell ref="V65:V67"/>
    <mergeCell ref="W65:W67"/>
    <mergeCell ref="Z65:Z92"/>
    <mergeCell ref="AB65:AD65"/>
    <mergeCell ref="AB66:AD66"/>
    <mergeCell ref="AB67:AD67"/>
    <mergeCell ref="W77:W79"/>
    <mergeCell ref="AB77:AD77"/>
    <mergeCell ref="B65:B92"/>
    <mergeCell ref="C65:C92"/>
    <mergeCell ref="D65:D76"/>
    <mergeCell ref="E65:E76"/>
    <mergeCell ref="F65:F67"/>
    <mergeCell ref="G65:G67"/>
    <mergeCell ref="D62:D64"/>
    <mergeCell ref="E62:E64"/>
    <mergeCell ref="F62:F64"/>
    <mergeCell ref="G62:G64"/>
    <mergeCell ref="B48:B64"/>
    <mergeCell ref="C48:C64"/>
    <mergeCell ref="E48:E52"/>
    <mergeCell ref="F48:F50"/>
    <mergeCell ref="G48:G50"/>
    <mergeCell ref="F74:F76"/>
    <mergeCell ref="G74:G76"/>
    <mergeCell ref="U74:U76"/>
    <mergeCell ref="V74:V76"/>
    <mergeCell ref="W74:W76"/>
    <mergeCell ref="AB74:AD74"/>
    <mergeCell ref="AB75:AD75"/>
    <mergeCell ref="AB76:AD76"/>
    <mergeCell ref="F72:F73"/>
    <mergeCell ref="G72:G73"/>
    <mergeCell ref="U72:U73"/>
    <mergeCell ref="F70:F71"/>
    <mergeCell ref="G70:G71"/>
    <mergeCell ref="U70:U71"/>
    <mergeCell ref="V70:V71"/>
    <mergeCell ref="W70:W71"/>
    <mergeCell ref="AB70:AD70"/>
    <mergeCell ref="AB71:AD71"/>
    <mergeCell ref="F68:F69"/>
    <mergeCell ref="G68:G69"/>
    <mergeCell ref="U68:U69"/>
    <mergeCell ref="V68:V69"/>
    <mergeCell ref="W68:W69"/>
    <mergeCell ref="V72:V73"/>
    <mergeCell ref="W72:W73"/>
    <mergeCell ref="AB72:AD72"/>
    <mergeCell ref="AB73:AD73"/>
    <mergeCell ref="D77:D89"/>
    <mergeCell ref="E77:E89"/>
    <mergeCell ref="F77:F79"/>
    <mergeCell ref="G77:G79"/>
    <mergeCell ref="U77:U79"/>
    <mergeCell ref="V77:V79"/>
    <mergeCell ref="F84:F86"/>
    <mergeCell ref="G84:G86"/>
    <mergeCell ref="U84:U86"/>
    <mergeCell ref="V84:V86"/>
    <mergeCell ref="W87:W89"/>
    <mergeCell ref="AB87:AD87"/>
    <mergeCell ref="AB79:AD79"/>
    <mergeCell ref="F80:F83"/>
    <mergeCell ref="G80:G83"/>
    <mergeCell ref="U80:U83"/>
    <mergeCell ref="V80:V83"/>
    <mergeCell ref="W80:W83"/>
    <mergeCell ref="AB80:AD80"/>
    <mergeCell ref="AB81:AD81"/>
    <mergeCell ref="AB82:AD82"/>
    <mergeCell ref="AB83:AD83"/>
    <mergeCell ref="AB91:AD91"/>
    <mergeCell ref="AB92:AD92"/>
    <mergeCell ref="AB68:AD68"/>
    <mergeCell ref="AB69:AD69"/>
    <mergeCell ref="AB58:AD58"/>
    <mergeCell ref="AB59:AD59"/>
    <mergeCell ref="AB88:AD88"/>
    <mergeCell ref="AB89:AD89"/>
    <mergeCell ref="AB78:AD78"/>
    <mergeCell ref="AB62:AD62"/>
    <mergeCell ref="AB63:AD63"/>
    <mergeCell ref="AB64:AD64"/>
    <mergeCell ref="AB60:AD60"/>
    <mergeCell ref="AB61:AD61"/>
    <mergeCell ref="D90:D92"/>
    <mergeCell ref="E90:E92"/>
    <mergeCell ref="F90:F91"/>
    <mergeCell ref="G90:G91"/>
    <mergeCell ref="U90:U91"/>
    <mergeCell ref="V90:V91"/>
    <mergeCell ref="W90:W91"/>
    <mergeCell ref="AB90:AD90"/>
    <mergeCell ref="W84:W86"/>
    <mergeCell ref="AB84:AD84"/>
    <mergeCell ref="AB85:AD85"/>
    <mergeCell ref="AB86:AD86"/>
    <mergeCell ref="F87:F89"/>
    <mergeCell ref="G87:G89"/>
    <mergeCell ref="U87:U89"/>
    <mergeCell ref="V87:V89"/>
  </mergeCells>
  <dataValidations count="2">
    <dataValidation type="list" allowBlank="1" showInputMessage="1" showErrorMessage="1" sqref="K18:M92">
      <formula1>"nicht beeinflussbar, wenig beeinflussbar, beeinflussbar , stark beeinflussbar, nicht zutreffend"</formula1>
    </dataValidation>
    <dataValidation errorStyle="warning" operator="equal" allowBlank="1" showInputMessage="1" showErrorMessage="1" errorTitle="Fehler" error="Nur der Buchstaben X (Grossbuchstaben) kann verwendet werden um die Zelle zu markieren." sqref="E43:E47 E34 F43:G43 F46:G46 F34:G39"/>
  </dataValidations>
  <printOptions horizontalCentered="1" verticalCentered="1"/>
  <pageMargins left="0.70866141732283472" right="0.70866141732283472" top="1.2883928571428571" bottom="0.74803149606299213" header="0.31496062992125984" footer="0.31496062992125984"/>
  <pageSetup paperSize="8" scale="78" orientation="portrait" r:id="rId1"/>
  <headerFooter>
    <oddHeader>&amp;L&amp;"Arial Narrow,Normal"&amp;9SNBS Infrastruktur&amp;C&amp;"Arial Narrow,Normal"&amp;9Bewertungstool V1.0
&amp;R&amp;"Arial Narrow,Normal"&amp;G</oddHeader>
    <oddFooter>&amp;L&amp;"Arial Narrow,Normal"&amp;8&amp;F&amp;C&amp;"Arial Narrow,Normal"&amp;8&amp;P/&amp;N&amp;R&amp;"Arial Narrow,Normal"&amp;8&amp;D</oddFooter>
  </headerFooter>
  <rowBreaks count="2" manualBreakCount="2">
    <brk id="47" min="1" max="28" man="1"/>
    <brk id="64" min="1" max="28"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42135E6E-62D1-4DCF-B19A-70A648B5019E}">
            <xm:f>NOT(ISERROR(SEARCH("-",N18)))</xm:f>
            <xm:f>"-"</xm:f>
            <x14:dxf>
              <fill>
                <patternFill>
                  <bgColor rgb="FFF8A45E"/>
                </patternFill>
              </fill>
            </x14:dxf>
          </x14:cfRule>
          <x14:cfRule type="containsText" priority="2" operator="containsText" id="{32FE8179-97B8-45BF-B8D5-ED07342F34B7}">
            <xm:f>NOT(ISERROR(SEARCH("+",N18)))</xm:f>
            <xm:f>"+"</xm:f>
            <x14:dxf>
              <fill>
                <patternFill>
                  <bgColor rgb="FF92D050"/>
                </patternFill>
              </fill>
            </x14:dxf>
          </x14:cfRule>
          <xm:sqref>N18:O92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34" t="s">
        <v>134</v>
      </c>
      <c r="B2" s="635"/>
      <c r="C2" s="635"/>
      <c r="D2" s="635"/>
      <c r="E2" s="635"/>
      <c r="F2" s="635"/>
      <c r="G2" s="635"/>
      <c r="H2" s="635"/>
      <c r="I2" s="635"/>
      <c r="J2" s="635"/>
      <c r="K2" s="632" t="s">
        <v>23</v>
      </c>
      <c r="L2" s="63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26" t="s">
        <v>213</v>
      </c>
      <c r="D4" s="627"/>
      <c r="E4" s="628"/>
      <c r="F4" s="628"/>
      <c r="G4" s="627"/>
      <c r="H4" s="628"/>
      <c r="I4" s="628"/>
      <c r="J4" s="627"/>
      <c r="K4" s="627"/>
      <c r="L4" s="629"/>
      <c r="N4" s="74" t="s">
        <v>148</v>
      </c>
      <c r="O4" s="266">
        <v>0</v>
      </c>
    </row>
    <row r="5" spans="1:17" ht="17.25" thickBot="1" x14ac:dyDescent="0.35">
      <c r="A5" s="10"/>
      <c r="B5" s="7"/>
      <c r="C5" s="7"/>
      <c r="D5" s="7"/>
      <c r="E5" s="7"/>
      <c r="F5" s="7"/>
      <c r="G5" s="8"/>
      <c r="H5" s="8"/>
      <c r="I5" s="8"/>
      <c r="J5" s="11"/>
    </row>
    <row r="6" spans="1:17" ht="24.75" customHeight="1" x14ac:dyDescent="0.3">
      <c r="A6" s="10"/>
      <c r="B6" s="12"/>
      <c r="C6" s="13" t="s">
        <v>124</v>
      </c>
      <c r="D6" s="95" t="s">
        <v>74</v>
      </c>
      <c r="E6" s="96" t="s">
        <v>295</v>
      </c>
      <c r="F6" s="13" t="s">
        <v>211</v>
      </c>
      <c r="G6" s="630" t="s">
        <v>87</v>
      </c>
      <c r="H6" s="628"/>
      <c r="I6" s="628"/>
      <c r="J6" s="628"/>
      <c r="K6" s="628"/>
      <c r="L6" s="631"/>
      <c r="M6" s="13" t="s">
        <v>210</v>
      </c>
      <c r="N6" s="621" t="s">
        <v>209</v>
      </c>
      <c r="O6" s="621"/>
      <c r="P6" s="621"/>
      <c r="Q6" s="621"/>
    </row>
    <row r="7" spans="1:17" ht="30" customHeight="1" x14ac:dyDescent="0.3">
      <c r="A7" s="10"/>
      <c r="B7" s="12">
        <v>1</v>
      </c>
      <c r="C7" s="67" t="s">
        <v>310</v>
      </c>
      <c r="D7" s="307" t="s">
        <v>293</v>
      </c>
      <c r="E7" s="308">
        <v>1</v>
      </c>
      <c r="F7" s="312">
        <v>0</v>
      </c>
      <c r="G7" s="623"/>
      <c r="H7" s="624"/>
      <c r="I7" s="624"/>
      <c r="J7" s="624"/>
      <c r="K7" s="624"/>
      <c r="L7" s="625"/>
      <c r="M7" s="21"/>
      <c r="N7" s="622"/>
      <c r="O7" s="622"/>
      <c r="P7" s="622"/>
      <c r="Q7" s="622"/>
    </row>
    <row r="8" spans="1:17" ht="30" customHeight="1" x14ac:dyDescent="0.3">
      <c r="A8" s="10"/>
      <c r="B8" s="12">
        <v>2</v>
      </c>
      <c r="C8" s="67" t="s">
        <v>311</v>
      </c>
      <c r="D8" s="307" t="s">
        <v>293</v>
      </c>
      <c r="E8" s="308">
        <v>1</v>
      </c>
      <c r="F8" s="312">
        <v>1</v>
      </c>
      <c r="G8" s="623"/>
      <c r="H8" s="624"/>
      <c r="I8" s="624"/>
      <c r="J8" s="624"/>
      <c r="K8" s="624"/>
      <c r="L8" s="625"/>
      <c r="M8" s="21"/>
      <c r="N8" s="622"/>
      <c r="O8" s="622"/>
      <c r="P8" s="622"/>
      <c r="Q8" s="622"/>
    </row>
    <row r="9" spans="1:17" ht="30" customHeight="1" thickBot="1" x14ac:dyDescent="0.35">
      <c r="A9" s="10"/>
      <c r="B9" s="12">
        <v>3</v>
      </c>
      <c r="C9" s="67" t="s">
        <v>153</v>
      </c>
      <c r="D9" s="310" t="s">
        <v>293</v>
      </c>
      <c r="E9" s="311">
        <v>2</v>
      </c>
      <c r="F9" s="312">
        <v>2</v>
      </c>
      <c r="G9" s="623"/>
      <c r="H9" s="624"/>
      <c r="I9" s="624"/>
      <c r="J9" s="624"/>
      <c r="K9" s="624"/>
      <c r="L9" s="625"/>
      <c r="M9" s="21"/>
      <c r="N9" s="622"/>
      <c r="O9" s="622"/>
      <c r="P9" s="622"/>
      <c r="Q9" s="622"/>
    </row>
    <row r="10" spans="1:17" x14ac:dyDescent="0.3">
      <c r="B10" s="12"/>
      <c r="C10" s="15" t="s">
        <v>0</v>
      </c>
      <c r="D10" s="2"/>
      <c r="E10" s="71"/>
      <c r="F10" s="71">
        <f>IF(OR(D7="X",D7="x"),F7,0)+IF(OR(D8="X",D8="x"),F8,0)+IF(OR(D9="X",D9="x"),F9,0)</f>
        <v>3</v>
      </c>
      <c r="G10" s="77" t="s">
        <v>89</v>
      </c>
      <c r="H10" s="2">
        <f>2*(COUNTIF(D7:D9,"X"))</f>
        <v>6</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eKei2PJKGPd9SPyLuBbJURiJN8oDtrP30l0pqNu8gBx6WGSiEJDmx4PdTgGNSLl5EpGpI86kb1DtUNY6s98KRw==" saltValue="K2VRUMquC/FB9VzAbZH/RQ=="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Q12"/>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34" t="s">
        <v>95</v>
      </c>
      <c r="B2" s="635"/>
      <c r="C2" s="635"/>
      <c r="D2" s="635"/>
      <c r="E2" s="635"/>
      <c r="F2" s="635"/>
      <c r="G2" s="635"/>
      <c r="H2" s="635"/>
      <c r="I2" s="635"/>
      <c r="J2" s="635"/>
      <c r="K2" s="632" t="s">
        <v>70</v>
      </c>
      <c r="L2" s="63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36" t="s">
        <v>140</v>
      </c>
      <c r="D4" s="637"/>
      <c r="E4" s="638"/>
      <c r="F4" s="637"/>
      <c r="G4" s="637"/>
      <c r="H4" s="637"/>
      <c r="I4" s="637"/>
      <c r="J4" s="637"/>
      <c r="K4" s="637"/>
      <c r="L4" s="639"/>
      <c r="N4" s="74" t="s">
        <v>148</v>
      </c>
      <c r="O4" s="266">
        <v>0</v>
      </c>
    </row>
    <row r="5" spans="1:17" ht="17.25" thickBot="1" x14ac:dyDescent="0.35">
      <c r="A5" s="10"/>
      <c r="B5" s="7"/>
      <c r="C5" s="7"/>
      <c r="D5" s="7"/>
      <c r="E5" s="7"/>
      <c r="F5" s="7"/>
      <c r="G5" s="8"/>
      <c r="H5" s="8"/>
      <c r="I5" s="8"/>
      <c r="J5" s="11"/>
    </row>
    <row r="6" spans="1:17" ht="24.75" customHeight="1" x14ac:dyDescent="0.3">
      <c r="A6" s="10"/>
      <c r="B6" s="12"/>
      <c r="C6" s="13" t="s">
        <v>124</v>
      </c>
      <c r="D6" s="95" t="s">
        <v>74</v>
      </c>
      <c r="E6" s="96" t="s">
        <v>295</v>
      </c>
      <c r="F6" s="13" t="s">
        <v>211</v>
      </c>
      <c r="G6" s="630" t="s">
        <v>87</v>
      </c>
      <c r="H6" s="628"/>
      <c r="I6" s="628"/>
      <c r="J6" s="628"/>
      <c r="K6" s="628"/>
      <c r="L6" s="631"/>
      <c r="M6" s="13" t="s">
        <v>210</v>
      </c>
      <c r="N6" s="621" t="s">
        <v>209</v>
      </c>
      <c r="O6" s="621"/>
      <c r="P6" s="621"/>
      <c r="Q6" s="621"/>
    </row>
    <row r="7" spans="1:17" ht="30" customHeight="1" x14ac:dyDescent="0.3">
      <c r="A7" s="10"/>
      <c r="B7" s="12">
        <v>1</v>
      </c>
      <c r="C7" s="67" t="s">
        <v>151</v>
      </c>
      <c r="D7" s="307" t="s">
        <v>293</v>
      </c>
      <c r="E7" s="308">
        <v>2</v>
      </c>
      <c r="F7" s="312">
        <v>0</v>
      </c>
      <c r="G7" s="623"/>
      <c r="H7" s="624"/>
      <c r="I7" s="624"/>
      <c r="J7" s="624"/>
      <c r="K7" s="624"/>
      <c r="L7" s="625"/>
      <c r="M7" s="21"/>
      <c r="N7" s="622"/>
      <c r="O7" s="622"/>
      <c r="P7" s="622"/>
      <c r="Q7" s="622"/>
    </row>
    <row r="8" spans="1:17" ht="30" customHeight="1" thickBot="1" x14ac:dyDescent="0.35">
      <c r="A8" s="10"/>
      <c r="B8" s="12">
        <v>2</v>
      </c>
      <c r="C8" s="289" t="s">
        <v>152</v>
      </c>
      <c r="D8" s="310" t="s">
        <v>293</v>
      </c>
      <c r="E8" s="311">
        <v>1</v>
      </c>
      <c r="F8" s="312">
        <v>1</v>
      </c>
      <c r="G8" s="623"/>
      <c r="H8" s="624"/>
      <c r="I8" s="624"/>
      <c r="J8" s="624"/>
      <c r="K8" s="624"/>
      <c r="L8" s="625"/>
      <c r="M8" s="21"/>
      <c r="N8" s="622"/>
      <c r="O8" s="622"/>
      <c r="P8" s="622"/>
      <c r="Q8" s="622"/>
    </row>
    <row r="9" spans="1:17" x14ac:dyDescent="0.3">
      <c r="B9" s="12"/>
      <c r="C9" s="15" t="s">
        <v>0</v>
      </c>
      <c r="D9" s="94"/>
      <c r="E9" s="94"/>
      <c r="F9" s="71">
        <f>IF(OR(D7="X",D7="x"),F7,0)+IF(OR(D8="X",D8="x"),F8,0)</f>
        <v>1</v>
      </c>
      <c r="G9" s="77" t="s">
        <v>89</v>
      </c>
      <c r="H9" s="2">
        <f>2*(COUNTIF(D7:D8,"X"))</f>
        <v>4</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xfxZC2DCjRbN5SsvGHXIZ4O4Mo6WvEvIQo5BlI/dKLx1JkSPoUcJSt75429hGsIuqW860vUy+nB7FSbUFJJ1TA==" saltValue="SpGqylkVX5nNqOJbMNa+Ag=="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2"/>
  <sheetViews>
    <sheetView view="pageLayout" zoomScaleNormal="100" workbookViewId="0">
      <selection activeCell="D7" sqref="D7"/>
    </sheetView>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141</v>
      </c>
      <c r="B2" s="641"/>
      <c r="C2" s="641"/>
      <c r="D2" s="641"/>
      <c r="E2" s="641"/>
      <c r="F2" s="641"/>
      <c r="G2" s="641"/>
      <c r="H2" s="641"/>
      <c r="I2" s="641"/>
      <c r="J2" s="641"/>
      <c r="K2" s="642" t="s">
        <v>25</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142</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156</v>
      </c>
      <c r="D7" s="307" t="s">
        <v>293</v>
      </c>
      <c r="E7" s="308">
        <v>1</v>
      </c>
      <c r="F7" s="312">
        <v>0</v>
      </c>
      <c r="G7" s="623"/>
      <c r="H7" s="624"/>
      <c r="I7" s="624"/>
      <c r="J7" s="624"/>
      <c r="K7" s="624"/>
      <c r="L7" s="625"/>
      <c r="M7" s="21"/>
      <c r="N7" s="622"/>
      <c r="O7" s="622"/>
      <c r="P7" s="622"/>
      <c r="Q7" s="622"/>
    </row>
    <row r="8" spans="1:17" ht="30" customHeight="1" thickBot="1" x14ac:dyDescent="0.35">
      <c r="A8" s="10"/>
      <c r="B8" s="12">
        <v>2</v>
      </c>
      <c r="C8" s="289" t="s">
        <v>157</v>
      </c>
      <c r="D8" s="310" t="s">
        <v>293</v>
      </c>
      <c r="E8" s="311">
        <v>1</v>
      </c>
      <c r="F8" s="312">
        <v>1</v>
      </c>
      <c r="G8" s="623"/>
      <c r="H8" s="624"/>
      <c r="I8" s="624"/>
      <c r="J8" s="624"/>
      <c r="K8" s="624"/>
      <c r="L8" s="625"/>
      <c r="M8" s="21"/>
      <c r="N8" s="622"/>
      <c r="O8" s="622"/>
      <c r="P8" s="622"/>
      <c r="Q8" s="622"/>
    </row>
    <row r="9" spans="1:17" x14ac:dyDescent="0.3">
      <c r="B9" s="12"/>
      <c r="C9" s="15" t="s">
        <v>0</v>
      </c>
      <c r="D9" s="2"/>
      <c r="E9" s="71"/>
      <c r="F9" s="71">
        <f>IF(OR(D7="X",D7="x"),F7,0)+IF(OR(D8="X",D8="x"),F8,0)</f>
        <v>1</v>
      </c>
      <c r="G9" s="77" t="s">
        <v>89</v>
      </c>
      <c r="H9" s="2">
        <f>2*(COUNTIF(D7:D8,"X"))</f>
        <v>4</v>
      </c>
      <c r="I9" s="16" t="s">
        <v>93</v>
      </c>
      <c r="J9" s="17" t="s">
        <v>92</v>
      </c>
      <c r="K9" s="18">
        <f xml:space="preserve"> 2*ROWS(F7:F8)</f>
        <v>4</v>
      </c>
      <c r="L9" s="19" t="s">
        <v>94</v>
      </c>
    </row>
    <row r="10" spans="1:17" x14ac:dyDescent="0.3">
      <c r="B10" s="12"/>
    </row>
    <row r="12" spans="1:17" x14ac:dyDescent="0.3">
      <c r="F12" s="76"/>
      <c r="H12" s="76"/>
      <c r="I12" s="76"/>
    </row>
  </sheetData>
  <sheetProtection algorithmName="SHA-512" hashValue="qKchSXsixY3yvhoXDzu8zYiKqlCRDaW8TwtyW0a2WwhvnE8cpCMNKKabzTukI12Dq6K3ncyfsBJzKkSg5GQavQ==" saltValue="fPdYlAnIjzWDtb5kxfXUpA==" spinCount="100000" sheet="1" objects="1" scenarios="1" formatRows="0"/>
  <dataConsolidate/>
  <mergeCells count="9">
    <mergeCell ref="G8:L8"/>
    <mergeCell ref="N8:Q8"/>
    <mergeCell ref="A2:J2"/>
    <mergeCell ref="K2:L2"/>
    <mergeCell ref="C4:L4"/>
    <mergeCell ref="G6:L6"/>
    <mergeCell ref="N6:Q6"/>
    <mergeCell ref="G7:L7"/>
    <mergeCell ref="N7:Q7"/>
  </mergeCells>
  <conditionalFormatting sqref="E7:F8">
    <cfRule type="colorScale" priority="1">
      <colorScale>
        <cfvo type="num" val="$O$4"/>
        <cfvo type="num" val="$O$3"/>
        <cfvo type="num" val="$O$2"/>
        <color rgb="FFF8696B"/>
        <color rgb="FFFFEB84"/>
        <color rgb="FF63BE7B"/>
      </colorScale>
    </cfRule>
  </conditionalFormatting>
  <dataValidations count="2">
    <dataValidation type="list" allowBlank="1" showInputMessage="1" showErrorMessage="1" sqref="E7:F8">
      <formula1>$O$2:$O$4</formula1>
    </dataValidation>
    <dataValidation type="list" allowBlank="1" showInputMessage="1" showErrorMessage="1" sqref="D7:D8">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27</v>
      </c>
      <c r="B2" s="641"/>
      <c r="C2" s="641"/>
      <c r="D2" s="641"/>
      <c r="E2" s="641"/>
      <c r="F2" s="641"/>
      <c r="G2" s="641"/>
      <c r="H2" s="641"/>
      <c r="I2" s="641"/>
      <c r="J2" s="641"/>
      <c r="K2" s="642" t="s">
        <v>26</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75</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67" t="s">
        <v>158</v>
      </c>
      <c r="D7" s="313"/>
      <c r="E7" s="308"/>
      <c r="F7" s="312"/>
      <c r="G7" s="623"/>
      <c r="H7" s="624"/>
      <c r="I7" s="624"/>
      <c r="J7" s="624"/>
      <c r="K7" s="624"/>
      <c r="L7" s="625"/>
      <c r="M7" s="21"/>
      <c r="N7" s="622"/>
      <c r="O7" s="622"/>
      <c r="P7" s="622"/>
      <c r="Q7" s="622"/>
    </row>
    <row r="8" spans="1:17" ht="30" customHeight="1" x14ac:dyDescent="0.3">
      <c r="A8" s="10"/>
      <c r="B8" s="12">
        <v>2</v>
      </c>
      <c r="C8" s="67" t="s">
        <v>362</v>
      </c>
      <c r="D8" s="313"/>
      <c r="E8" s="308"/>
      <c r="F8" s="312"/>
      <c r="G8" s="623"/>
      <c r="H8" s="624"/>
      <c r="I8" s="624"/>
      <c r="J8" s="624"/>
      <c r="K8" s="624"/>
      <c r="L8" s="625"/>
      <c r="M8" s="21"/>
      <c r="N8" s="622"/>
      <c r="O8" s="622"/>
      <c r="P8" s="622"/>
      <c r="Q8" s="622"/>
    </row>
    <row r="9" spans="1:17" ht="30" customHeight="1" thickBot="1" x14ac:dyDescent="0.35">
      <c r="A9" s="10"/>
      <c r="B9" s="12">
        <v>3</v>
      </c>
      <c r="C9" s="289" t="s">
        <v>159</v>
      </c>
      <c r="D9" s="314"/>
      <c r="E9" s="311"/>
      <c r="F9" s="312"/>
      <c r="G9" s="623"/>
      <c r="H9" s="624"/>
      <c r="I9" s="624"/>
      <c r="J9" s="624"/>
      <c r="K9" s="624"/>
      <c r="L9" s="625"/>
      <c r="M9" s="21"/>
      <c r="N9" s="622"/>
      <c r="O9" s="622"/>
      <c r="P9" s="622"/>
      <c r="Q9" s="622"/>
    </row>
    <row r="10" spans="1:17" x14ac:dyDescent="0.3">
      <c r="B10" s="12"/>
      <c r="C10" s="15" t="s">
        <v>0</v>
      </c>
      <c r="D10" s="2"/>
      <c r="E10" s="71"/>
      <c r="F10" s="71">
        <f>IF(OR(D7="X",D7="x"),F7,0)+IF(OR(D8="X",D8="x"),F8,0)+IF(OR(D9="X",D9="x"),F9,0)</f>
        <v>0</v>
      </c>
      <c r="G10" s="77" t="s">
        <v>89</v>
      </c>
      <c r="H10" s="2">
        <f>2*(COUNTIF(D7:D9,"X"))</f>
        <v>0</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Z5tJWaDGH5MB/2P7hylRESinq3Uxu2CNtv44sVQTkbgXRSISFwR7+4oh5ywrw29+cZR85XPq2lmtoydlY8vkQA==" saltValue="yGArChrleG9UJR4zvAX7Iw==" spinCount="100000" sheet="1" objects="1" scenarios="1" formatRows="0"/>
  <dataConsolidate/>
  <mergeCells count="11">
    <mergeCell ref="G9:L9"/>
    <mergeCell ref="N9:Q9"/>
    <mergeCell ref="G8:L8"/>
    <mergeCell ref="N8:Q8"/>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2626"/>
  </sheetPr>
  <dimension ref="A1:Q13"/>
  <sheetViews>
    <sheetView view="pageLayout" zoomScaleNormal="100" workbookViewId="0"/>
  </sheetViews>
  <sheetFormatPr baseColWidth="10" defaultColWidth="11.42578125" defaultRowHeight="16.5" x14ac:dyDescent="0.3"/>
  <cols>
    <col min="1" max="2" width="2.42578125" style="27" customWidth="1"/>
    <col min="3" max="3" width="21.28515625" style="27" customWidth="1"/>
    <col min="4" max="4" width="8.28515625" style="27" customWidth="1"/>
    <col min="5" max="6" width="7.42578125" style="27" customWidth="1"/>
    <col min="7" max="9" width="5.7109375" style="27" customWidth="1"/>
    <col min="10" max="10" width="15.140625" style="25" customWidth="1"/>
    <col min="11" max="11" width="4.28515625" style="25" customWidth="1"/>
    <col min="12" max="12" width="35.28515625" style="25" customWidth="1"/>
    <col min="13" max="13" width="25.42578125" style="25" customWidth="1"/>
    <col min="14" max="14" width="11.140625" style="26" customWidth="1"/>
    <col min="15" max="15" width="6.140625" style="26" customWidth="1"/>
    <col min="16" max="16" width="14.7109375" style="26" customWidth="1"/>
    <col min="17" max="17" width="14.7109375" style="25" customWidth="1"/>
    <col min="18" max="16384" width="11.42578125" style="25"/>
  </cols>
  <sheetData>
    <row r="1" spans="1:17" x14ac:dyDescent="0.3">
      <c r="A1" s="10"/>
      <c r="B1" s="10"/>
      <c r="C1" s="10"/>
      <c r="D1" s="10"/>
      <c r="E1" s="10"/>
      <c r="F1" s="10"/>
      <c r="G1" s="3"/>
      <c r="H1" s="3"/>
      <c r="I1" s="3"/>
      <c r="J1" s="4"/>
      <c r="N1" s="75" t="s">
        <v>212</v>
      </c>
    </row>
    <row r="2" spans="1:17" ht="18" customHeight="1" x14ac:dyDescent="0.3">
      <c r="A2" s="640" t="s">
        <v>29</v>
      </c>
      <c r="B2" s="641"/>
      <c r="C2" s="641"/>
      <c r="D2" s="641"/>
      <c r="E2" s="641"/>
      <c r="F2" s="641"/>
      <c r="G2" s="641"/>
      <c r="H2" s="641"/>
      <c r="I2" s="641"/>
      <c r="J2" s="641"/>
      <c r="K2" s="642" t="s">
        <v>28</v>
      </c>
      <c r="L2" s="643"/>
      <c r="N2" s="72" t="s">
        <v>146</v>
      </c>
      <c r="O2" s="264">
        <v>2</v>
      </c>
    </row>
    <row r="3" spans="1:17" x14ac:dyDescent="0.3">
      <c r="A3" s="6"/>
      <c r="B3" s="7"/>
      <c r="C3" s="7"/>
      <c r="D3" s="7"/>
      <c r="E3" s="7"/>
      <c r="F3" s="7"/>
      <c r="G3" s="8"/>
      <c r="H3" s="8"/>
      <c r="I3" s="8"/>
      <c r="J3" s="9"/>
      <c r="N3" s="73" t="s">
        <v>147</v>
      </c>
      <c r="O3" s="265">
        <v>1</v>
      </c>
    </row>
    <row r="4" spans="1:17" ht="15" customHeight="1" x14ac:dyDescent="0.3">
      <c r="A4" s="10"/>
      <c r="B4" s="7"/>
      <c r="C4" s="644" t="s">
        <v>76</v>
      </c>
      <c r="D4" s="645"/>
      <c r="E4" s="646"/>
      <c r="F4" s="645"/>
      <c r="G4" s="645"/>
      <c r="H4" s="645"/>
      <c r="I4" s="645"/>
      <c r="J4" s="645"/>
      <c r="K4" s="645"/>
      <c r="L4" s="647"/>
      <c r="N4" s="74" t="s">
        <v>148</v>
      </c>
      <c r="O4" s="266">
        <v>0</v>
      </c>
    </row>
    <row r="5" spans="1:17" ht="17.25" thickBot="1" x14ac:dyDescent="0.35">
      <c r="A5" s="10"/>
      <c r="B5" s="7"/>
      <c r="C5" s="7"/>
      <c r="D5" s="7"/>
      <c r="E5" s="7"/>
      <c r="F5" s="7"/>
      <c r="G5" s="8"/>
      <c r="H5" s="8"/>
      <c r="I5" s="8"/>
      <c r="J5" s="11"/>
    </row>
    <row r="6" spans="1:17" ht="24.75" customHeight="1" x14ac:dyDescent="0.3">
      <c r="A6" s="10"/>
      <c r="B6" s="12"/>
      <c r="C6" s="167" t="s">
        <v>124</v>
      </c>
      <c r="D6" s="168" t="s">
        <v>74</v>
      </c>
      <c r="E6" s="169" t="s">
        <v>295</v>
      </c>
      <c r="F6" s="167" t="s">
        <v>211</v>
      </c>
      <c r="G6" s="648" t="s">
        <v>87</v>
      </c>
      <c r="H6" s="646"/>
      <c r="I6" s="646"/>
      <c r="J6" s="646"/>
      <c r="K6" s="646"/>
      <c r="L6" s="649"/>
      <c r="M6" s="167" t="s">
        <v>210</v>
      </c>
      <c r="N6" s="650" t="s">
        <v>209</v>
      </c>
      <c r="O6" s="650"/>
      <c r="P6" s="650"/>
      <c r="Q6" s="650"/>
    </row>
    <row r="7" spans="1:17" ht="30" customHeight="1" x14ac:dyDescent="0.3">
      <c r="A7" s="10"/>
      <c r="B7" s="12">
        <v>1</v>
      </c>
      <c r="C7" s="14" t="s">
        <v>160</v>
      </c>
      <c r="D7" s="307" t="s">
        <v>293</v>
      </c>
      <c r="E7" s="308">
        <v>2</v>
      </c>
      <c r="F7" s="312">
        <v>0</v>
      </c>
      <c r="G7" s="623"/>
      <c r="H7" s="624"/>
      <c r="I7" s="624"/>
      <c r="J7" s="624"/>
      <c r="K7" s="624"/>
      <c r="L7" s="625"/>
      <c r="M7" s="21"/>
      <c r="N7" s="622"/>
      <c r="O7" s="622"/>
      <c r="P7" s="622"/>
      <c r="Q7" s="622"/>
    </row>
    <row r="8" spans="1:17" ht="30" customHeight="1" x14ac:dyDescent="0.3">
      <c r="A8" s="10"/>
      <c r="B8" s="12">
        <v>2</v>
      </c>
      <c r="C8" s="289" t="s">
        <v>161</v>
      </c>
      <c r="D8" s="313"/>
      <c r="E8" s="308"/>
      <c r="F8" s="312"/>
      <c r="G8" s="623"/>
      <c r="H8" s="624"/>
      <c r="I8" s="624"/>
      <c r="J8" s="624"/>
      <c r="K8" s="624"/>
      <c r="L8" s="625"/>
      <c r="M8" s="21"/>
      <c r="N8" s="622"/>
      <c r="O8" s="622"/>
      <c r="P8" s="622"/>
      <c r="Q8" s="622"/>
    </row>
    <row r="9" spans="1:17" ht="30" customHeight="1" thickBot="1" x14ac:dyDescent="0.35">
      <c r="A9" s="10"/>
      <c r="B9" s="12">
        <v>3</v>
      </c>
      <c r="C9" s="14" t="s">
        <v>312</v>
      </c>
      <c r="D9" s="310" t="s">
        <v>293</v>
      </c>
      <c r="E9" s="311">
        <v>1</v>
      </c>
      <c r="F9" s="312">
        <v>1</v>
      </c>
      <c r="G9" s="623"/>
      <c r="H9" s="624"/>
      <c r="I9" s="624"/>
      <c r="J9" s="624"/>
      <c r="K9" s="624"/>
      <c r="L9" s="625"/>
      <c r="M9" s="21"/>
      <c r="N9" s="622"/>
      <c r="O9" s="622"/>
      <c r="P9" s="622"/>
      <c r="Q9" s="622"/>
    </row>
    <row r="10" spans="1:17" x14ac:dyDescent="0.3">
      <c r="B10" s="12"/>
      <c r="C10" s="15" t="s">
        <v>0</v>
      </c>
      <c r="D10" s="2"/>
      <c r="E10" s="71"/>
      <c r="F10" s="71">
        <f>IF(OR(D7="X",D7="x"),F7,0)+IF(OR(D8="X",D8="x"),F8,0)+IF(OR(D9="X",D9="x"),F9,0)</f>
        <v>1</v>
      </c>
      <c r="G10" s="77" t="s">
        <v>89</v>
      </c>
      <c r="H10" s="2">
        <f>2*(COUNTIF(D7:D9,"X"))</f>
        <v>4</v>
      </c>
      <c r="I10" s="16" t="s">
        <v>93</v>
      </c>
      <c r="J10" s="17" t="s">
        <v>92</v>
      </c>
      <c r="K10" s="18">
        <f xml:space="preserve"> 2*ROWS(F7:F9)</f>
        <v>6</v>
      </c>
      <c r="L10" s="19" t="s">
        <v>94</v>
      </c>
    </row>
    <row r="11" spans="1:17" x14ac:dyDescent="0.3">
      <c r="B11" s="12"/>
    </row>
    <row r="13" spans="1:17" x14ac:dyDescent="0.3">
      <c r="F13" s="76"/>
      <c r="H13" s="76"/>
      <c r="I13" s="76"/>
    </row>
  </sheetData>
  <sheetProtection algorithmName="SHA-512" hashValue="pj/Zqlxq52z/PB70FVSjJueuHa4V3plL7rWtBRcqYvkIuzvxCNsqqkN34M6SGiE60XoZk8Vwt2mES0mHJsJJpg==" saltValue="vHS+Mk6RgN+/jIH+gfCy8A==" spinCount="100000" sheet="1" objects="1" scenarios="1" formatRows="0"/>
  <dataConsolidate/>
  <mergeCells count="11">
    <mergeCell ref="G8:L8"/>
    <mergeCell ref="N8:Q8"/>
    <mergeCell ref="G9:L9"/>
    <mergeCell ref="N9:Q9"/>
    <mergeCell ref="A2:J2"/>
    <mergeCell ref="K2:L2"/>
    <mergeCell ref="C4:L4"/>
    <mergeCell ref="G6:L6"/>
    <mergeCell ref="N6:Q6"/>
    <mergeCell ref="G7:L7"/>
    <mergeCell ref="N7:Q7"/>
  </mergeCells>
  <conditionalFormatting sqref="E7:F9">
    <cfRule type="colorScale" priority="1">
      <colorScale>
        <cfvo type="num" val="$O$4"/>
        <cfvo type="num" val="$O$3"/>
        <cfvo type="num" val="$O$2"/>
        <color rgb="FFF8696B"/>
        <color rgb="FFFFEB84"/>
        <color rgb="FF63BE7B"/>
      </colorScale>
    </cfRule>
  </conditionalFormatting>
  <dataValidations disablePrompts="1" count="2">
    <dataValidation type="list" allowBlank="1" showInputMessage="1" showErrorMessage="1" sqref="E7:F9">
      <formula1>$O$2:$O$4</formula1>
    </dataValidation>
    <dataValidation type="list" allowBlank="1" showInputMessage="1" showErrorMessage="1" sqref="D7:D9">
      <formula1>"X"</formula1>
    </dataValidation>
  </dataValidations>
  <printOptions horizontalCentered="1" verticalCentered="1"/>
  <pageMargins left="0.70866141732283472" right="0.70866141732283472" top="1.5748031496062993" bottom="0.74803149606299213" header="0.31496062992125984" footer="0.31496062992125984"/>
  <pageSetup paperSize="8" scale="99" orientation="landscape" horizontalDpi="300" verticalDpi="300" r:id="rId1"/>
  <headerFooter>
    <oddHeader>&amp;L&amp;"Arial Narrow,Normal"&amp;9SNBS Infrastruktur&amp;C&amp;"Arial Narrow,Normal"&amp;9Bewertungstool V1.0&amp;R&amp;"Arial Narrow,Normal"&amp;G</oddHeader>
    <oddFooter>&amp;L&amp;"Arial Narrow,Normal"&amp;8&amp;F&amp;C&amp;"Arial Narrow,Normal"&amp;8&amp;P/&amp;N&amp;R&amp;"Arial Narrow,Normal"&amp;8&amp;D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103348A64DF54E81010DAFA7242C8B" ma:contentTypeVersion="0" ma:contentTypeDescription="Crée un document." ma:contentTypeScope="" ma:versionID="d38502ea5a17799794ca528b77ba828a">
  <xsd:schema xmlns:xsd="http://www.w3.org/2001/XMLSchema" xmlns:xs="http://www.w3.org/2001/XMLSchema" xmlns:p="http://schemas.microsoft.com/office/2006/metadata/properties" targetNamespace="http://schemas.microsoft.com/office/2006/metadata/properties" ma:root="true" ma:fieldsID="ab09c1ba23edfaa45a5e9d385267c9b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DAEFE-86D1-47BF-94A5-8E2AB7D4D114}">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F648260-10E6-4CD4-8F41-816D8D80B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6126833-788C-4722-9801-35A39E17C6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42</vt:i4>
      </vt:variant>
    </vt:vector>
  </HeadingPairs>
  <TitlesOfParts>
    <vt:vector size="84" baseType="lpstr">
      <vt:lpstr>Anleitung</vt:lpstr>
      <vt:lpstr>Übersicht</vt:lpstr>
      <vt:lpstr>Objektdaten</vt:lpstr>
      <vt:lpstr>T 1.1</vt:lpstr>
      <vt:lpstr>T 1.2</vt:lpstr>
      <vt:lpstr>T 1.3</vt:lpstr>
      <vt:lpstr>G 1.1</vt:lpstr>
      <vt:lpstr>G 1.2</vt:lpstr>
      <vt:lpstr>G 1.3</vt:lpstr>
      <vt:lpstr>G 2.1</vt:lpstr>
      <vt:lpstr>G 2.2</vt:lpstr>
      <vt:lpstr>G 2.3</vt:lpstr>
      <vt:lpstr>G 2.4</vt:lpstr>
      <vt:lpstr>G 3.1</vt:lpstr>
      <vt:lpstr>G 3.2</vt:lpstr>
      <vt:lpstr>W 1.1</vt:lpstr>
      <vt:lpstr>W 1.2</vt:lpstr>
      <vt:lpstr>W 2.1</vt:lpstr>
      <vt:lpstr>W 2.2</vt:lpstr>
      <vt:lpstr>W 2.3</vt:lpstr>
      <vt:lpstr>W 3.1</vt:lpstr>
      <vt:lpstr>U 1.1</vt:lpstr>
      <vt:lpstr>U 1.2</vt:lpstr>
      <vt:lpstr>U 1.3</vt:lpstr>
      <vt:lpstr>U 1.4</vt:lpstr>
      <vt:lpstr>U 1.5</vt:lpstr>
      <vt:lpstr>U 2.1</vt:lpstr>
      <vt:lpstr>U 2.2</vt:lpstr>
      <vt:lpstr>U 2.3</vt:lpstr>
      <vt:lpstr>U 2.4</vt:lpstr>
      <vt:lpstr>U 3.1</vt:lpstr>
      <vt:lpstr>U 3.2</vt:lpstr>
      <vt:lpstr>Massnahmentabelle</vt:lpstr>
      <vt:lpstr>Grafik Kriterien_IST</vt:lpstr>
      <vt:lpstr>Grafik Kriterien_IST_SOLL</vt:lpstr>
      <vt:lpstr>Grafik Kriterien_IST Legende</vt:lpstr>
      <vt:lpstr>Grafik Indikatoren</vt:lpstr>
      <vt:lpstr>Strasse Planerleistung</vt:lpstr>
      <vt:lpstr>Anhang A BöB Leitfaden </vt:lpstr>
      <vt:lpstr>Anhang A BöB Leitfaden Bsp1</vt:lpstr>
      <vt:lpstr>Anhang A BöB Leitfaden Bsp3</vt:lpstr>
      <vt:lpstr>Anhang A BöB Leitfaden Leer</vt:lpstr>
      <vt:lpstr>'Anhang A BöB Leitfaden '!Druckbereich</vt:lpstr>
      <vt:lpstr>'Anhang A BöB Leitfaden Bsp1'!Druckbereich</vt:lpstr>
      <vt:lpstr>'Anhang A BöB Leitfaden Bsp3'!Druckbereich</vt:lpstr>
      <vt:lpstr>'Anhang A BöB Leitfaden Leer'!Druckbereich</vt:lpstr>
      <vt:lpstr>Anleitung!Druckbereich</vt:lpstr>
      <vt:lpstr>'G 1.1'!Druckbereich</vt:lpstr>
      <vt:lpstr>'G 1.2'!Druckbereich</vt:lpstr>
      <vt:lpstr>'G 1.3'!Druckbereich</vt:lpstr>
      <vt:lpstr>'G 2.1'!Druckbereich</vt:lpstr>
      <vt:lpstr>'G 2.2'!Druckbereich</vt:lpstr>
      <vt:lpstr>'G 2.3'!Druckbereich</vt:lpstr>
      <vt:lpstr>'G 2.4'!Druckbereich</vt:lpstr>
      <vt:lpstr>'G 3.1'!Druckbereich</vt:lpstr>
      <vt:lpstr>'G 3.2'!Druckbereich</vt:lpstr>
      <vt:lpstr>'Grafik Indikatoren'!Druckbereich</vt:lpstr>
      <vt:lpstr>'Grafik Kriterien_IST'!Druckbereich</vt:lpstr>
      <vt:lpstr>'Grafik Kriterien_IST Legende'!Druckbereich</vt:lpstr>
      <vt:lpstr>'Grafik Kriterien_IST_SOLL'!Druckbereich</vt:lpstr>
      <vt:lpstr>Massnahmentabelle!Druckbereich</vt:lpstr>
      <vt:lpstr>Objektdaten!Druckbereich</vt:lpstr>
      <vt:lpstr>'Strasse Planerleistung'!Druckbereich</vt:lpstr>
      <vt:lpstr>'T 1.1'!Druckbereich</vt:lpstr>
      <vt:lpstr>'T 1.2'!Druckbereich</vt:lpstr>
      <vt:lpstr>'T 1.3'!Druckbereich</vt:lpstr>
      <vt:lpstr>'U 1.1'!Druckbereich</vt:lpstr>
      <vt:lpstr>'U 1.2'!Druckbereich</vt:lpstr>
      <vt:lpstr>'U 1.3'!Druckbereich</vt:lpstr>
      <vt:lpstr>'U 1.4'!Druckbereich</vt:lpstr>
      <vt:lpstr>'U 1.5'!Druckbereich</vt:lpstr>
      <vt:lpstr>'U 2.1'!Druckbereich</vt:lpstr>
      <vt:lpstr>'U 2.2'!Druckbereich</vt:lpstr>
      <vt:lpstr>'U 2.3'!Druckbereich</vt:lpstr>
      <vt:lpstr>'U 2.4'!Druckbereich</vt:lpstr>
      <vt:lpstr>'U 3.1'!Druckbereich</vt:lpstr>
      <vt:lpstr>'U 3.2'!Druckbereich</vt:lpstr>
      <vt:lpstr>Übersicht!Druckbereich</vt:lpstr>
      <vt:lpstr>'W 1.1'!Druckbereich</vt:lpstr>
      <vt:lpstr>'W 1.2'!Druckbereich</vt:lpstr>
      <vt:lpstr>'W 2.1'!Druckbereich</vt:lpstr>
      <vt:lpstr>'W 2.2'!Druckbereich</vt:lpstr>
      <vt:lpstr>'W 2.3'!Druckbereich</vt:lpstr>
      <vt:lpstr>'W 3.1'!Druckbereich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2020-08-18T07:46:10Z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SD_MD_Domaine0">
    <vt:lpwstr>C3|52bf7643-52b5-4e83-9fd9-3fe4725b6352</vt:lpwstr>
  </property>
  <property fmtid="{D5CDD505-2E9C-101B-9397-08002B2CF9AE}" pid="3" name="CSD_MD_Succursale">
    <vt:lpwstr>3;#Gebäude DCH|277e4233-b2fa-43ed-860e-d114eaf98b84</vt:lpwstr>
  </property>
  <property fmtid="{D5CDD505-2E9C-101B-9397-08002B2CF9AE}" pid="4" name="CSD_MD_NoProjetOffre">
    <vt:lpwstr>DG01487.100</vt:lpwstr>
  </property>
  <property fmtid="{D5CDD505-2E9C-101B-9397-08002B2CF9AE}" pid="5" name="CSD_MD_NomProjet">
    <vt:lpwstr>DG01487.100</vt:lpwstr>
  </property>
  <property fmtid="{D5CDD505-2E9C-101B-9397-08002B2CF9AE}" pid="6" name="CSD_MD_ObjetTitre">
    <vt:lpwstr>Totalrevision Bundesgesetz über das öffentliche Beschaffungswesen</vt:lpwstr>
  </property>
  <property fmtid="{D5CDD505-2E9C-101B-9397-08002B2CF9AE}" pid="7" name="CSD_MD_Coreferent">
    <vt:lpwstr>22</vt:lpwstr>
  </property>
  <property fmtid="{D5CDD505-2E9C-101B-9397-08002B2CF9AE}" pid="8" name="CSD_MD_Activite">
    <vt:lpwstr>1;#C32|2a666999-8cc1-467d-ac07-77210a1c2c9f</vt:lpwstr>
  </property>
  <property fmtid="{D5CDD505-2E9C-101B-9397-08002B2CF9AE}" pid="9" name="CSD_MD_ChefProjet">
    <vt:lpwstr>23</vt:lpwstr>
  </property>
  <property fmtid="{D5CDD505-2E9C-101B-9397-08002B2CF9AE}" pid="10" name="ContentTypeId">
    <vt:lpwstr>0x010100C1103348A64DF54E81010DAFA7242C8B</vt:lpwstr>
  </property>
  <property fmtid="{D5CDD505-2E9C-101B-9397-08002B2CF9AE}" pid="11" name="CSD_MD_Date">
    <vt:filetime>2020-03-31T06:00:00Z</vt:filetime>
  </property>
  <property fmtid="{D5CDD505-2E9C-101B-9397-08002B2CF9AE}" pid="12" name="CSD_MD_ChefProjet_Text">
    <vt:lpwstr>Compte système CSDING\dia_csd_users CSDING\dia_global_admins GENDRE Jean-Pascal GERBER Urs-Thomas i:0#.w|csding\servicedesk MATTER Bernhard NT AUTHORITY\authenticated users NT AUTHORITY\LOCAL SERVICE SPSearchCrawl Tout le monde</vt:lpwstr>
  </property>
  <property fmtid="{D5CDD505-2E9C-101B-9397-08002B2CF9AE}" pid="13" name="CSD_MD_Coreferent_Text">
    <vt:lpwstr>Compte système CSDING\dia_csd_users CSDING\dia_global_admins GENDRE Jean-Pascal GERBER Urs-Thomas i:0#.w|csding\servicedesk MATTER Bernhard NT AUTHORITY\authenticated users NT AUTHORITY\LOCAL SERVICE SPSearchCrawl Tout le monde</vt:lpwstr>
  </property>
  <property fmtid="{D5CDD505-2E9C-101B-9397-08002B2CF9AE}" pid="14" name="CSD_MD_Domaine">
    <vt:lpwstr>2;#C3|52bf7643-52b5-4e83-9fd9-3fe4725b6352</vt:lpwstr>
  </property>
  <property fmtid="{D5CDD505-2E9C-101B-9397-08002B2CF9AE}" pid="15" name="TaxCatchAll">
    <vt:lpwstr>3;#Gebäude DCH|277e4233-b2fa-43ed-860e-d114eaf98b84;#2;#C3|52bf7643-52b5-4e83-9fd9-3fe4725b6352;#1;#C32|2a666999-8cc1-467d-ac07-77210a1c2c9f</vt:lpwstr>
  </property>
  <property fmtid="{D5CDD505-2E9C-101B-9397-08002B2CF9AE}" pid="16" name="CSD_MD_NomAdrClient">
    <vt:lpwstr>NNBS_x000d_
Herr Joe Luthiger_x000d_
Postfach 318_x000d_
8024 Zürich</vt:lpwstr>
  </property>
  <property fmtid="{D5CDD505-2E9C-101B-9397-08002B2CF9AE}" pid="17" name="CSD_MD_Activite0">
    <vt:lpwstr>C32|2a666999-8cc1-467d-ac07-77210a1c2c9f</vt:lpwstr>
  </property>
  <property fmtid="{D5CDD505-2E9C-101B-9397-08002B2CF9AE}" pid="18" name="CSD_MD_Succursale0">
    <vt:lpwstr>Gebäude DCH|277e4233-b2fa-43ed-860e-d114eaf98b84</vt:lpwstr>
  </property>
</Properties>
</file>